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120" yWindow="150" windowWidth="19095" windowHeight="8415" tabRatio="694" activeTab="1"/>
  </bookViews>
  <sheets>
    <sheet name="Data" sheetId="1" r:id="rId1"/>
    <sheet name="Documentation" sheetId="4" r:id="rId2"/>
    <sheet name="Charts" sheetId="2" r:id="rId3"/>
    <sheet name="Binomial_Test" sheetId="3" r:id="rId4"/>
    <sheet name="Statistics" sheetId="5" r:id="rId5"/>
    <sheet name="Input_Data" sheetId="6" r:id="rId6"/>
    <sheet name="Periodograms" sheetId="7" r:id="rId7"/>
  </sheets>
  <definedNames>
    <definedName name="Bin_Avr">Data!$Y$2:$Y$1048576</definedName>
    <definedName name="Cell_1545">Data!#REF!</definedName>
    <definedName name="Cell_172">Data!#REF!</definedName>
    <definedName name="Cell_515">Data!#REF!</definedName>
    <definedName name="Composite">Data!$T$2:$T$1048576</definedName>
    <definedName name="Peak_1545">Data!#REF!</definedName>
    <definedName name="Peak_172">Data!#REF!</definedName>
    <definedName name="Peak_515">Data!#REF!</definedName>
    <definedName name="Year">Data!$A$2:$A$1048576</definedName>
    <definedName name="Year2">Data!$S$2:$S$1048576</definedName>
  </definedNames>
  <calcPr calcId="125725"/>
</workbook>
</file>

<file path=xl/calcChain.xml><?xml version="1.0" encoding="utf-8"?>
<calcChain xmlns="http://schemas.openxmlformats.org/spreadsheetml/2006/main">
  <c r="H3" i="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2"/>
  <c r="H33" s="1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2"/>
  <c r="F33"/>
  <c r="D33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2"/>
  <c r="S692" i="1"/>
  <c r="AO2"/>
  <c r="AC2"/>
  <c r="X3"/>
  <c r="X4" s="1"/>
  <c r="X5" s="1"/>
  <c r="X6" s="1"/>
  <c r="X7" s="1"/>
  <c r="X8" s="1"/>
  <c r="X9" s="1"/>
  <c r="X10" s="1"/>
  <c r="X11" s="1"/>
  <c r="X12" s="1"/>
  <c r="X13" s="1"/>
  <c r="X14" s="1"/>
  <c r="X15" s="1"/>
  <c r="X16" s="1"/>
  <c r="X17" s="1"/>
  <c r="X18" s="1"/>
  <c r="X19" s="1"/>
  <c r="X20" s="1"/>
  <c r="X21" s="1"/>
  <c r="X22" s="1"/>
  <c r="X23" s="1"/>
  <c r="X24" s="1"/>
  <c r="X25" s="1"/>
  <c r="X26" s="1"/>
  <c r="X27" s="1"/>
  <c r="X28" s="1"/>
  <c r="X29" s="1"/>
  <c r="X30" s="1"/>
  <c r="X31" s="1"/>
  <c r="X32" s="1"/>
  <c r="X33" s="1"/>
  <c r="X34" s="1"/>
  <c r="X35" s="1"/>
  <c r="X36" s="1"/>
  <c r="X37" s="1"/>
  <c r="X38" s="1"/>
  <c r="X39" s="1"/>
  <c r="X40" s="1"/>
  <c r="X41" s="1"/>
  <c r="X42" s="1"/>
  <c r="X43" s="1"/>
  <c r="X44" s="1"/>
  <c r="X45" s="1"/>
  <c r="X46" s="1"/>
  <c r="X47" s="1"/>
  <c r="X48" s="1"/>
  <c r="X49" s="1"/>
  <c r="X50" s="1"/>
  <c r="X51" s="1"/>
  <c r="X52" s="1"/>
  <c r="X53" s="1"/>
  <c r="X54" s="1"/>
  <c r="X55" s="1"/>
  <c r="X56" s="1"/>
  <c r="X57" s="1"/>
  <c r="X58" s="1"/>
  <c r="X59" s="1"/>
  <c r="X60" s="1"/>
  <c r="X61" s="1"/>
  <c r="X62" s="1"/>
  <c r="X63" s="1"/>
  <c r="X64" s="1"/>
  <c r="X65" s="1"/>
  <c r="X66" s="1"/>
  <c r="X67" s="1"/>
  <c r="X68" s="1"/>
  <c r="X69" s="1"/>
  <c r="X70" s="1"/>
  <c r="X71" s="1"/>
  <c r="X72" s="1"/>
  <c r="X73" s="1"/>
  <c r="X74" s="1"/>
  <c r="X75" s="1"/>
  <c r="X76" s="1"/>
  <c r="X77" s="1"/>
  <c r="X78" s="1"/>
  <c r="X79" s="1"/>
  <c r="X80" s="1"/>
  <c r="X81" s="1"/>
  <c r="X82" s="1"/>
  <c r="X83" s="1"/>
  <c r="X84" s="1"/>
  <c r="X85" s="1"/>
  <c r="X86" s="1"/>
  <c r="X87" s="1"/>
  <c r="X88" s="1"/>
  <c r="X89" s="1"/>
  <c r="X90" s="1"/>
  <c r="X91" s="1"/>
  <c r="X92" s="1"/>
  <c r="X93" s="1"/>
  <c r="X94" s="1"/>
  <c r="X95" s="1"/>
  <c r="X96" s="1"/>
  <c r="X97" s="1"/>
  <c r="X98" s="1"/>
  <c r="X99" s="1"/>
  <c r="X100" s="1"/>
  <c r="X101" s="1"/>
  <c r="X102" s="1"/>
  <c r="X103" s="1"/>
  <c r="X104" s="1"/>
  <c r="X105" s="1"/>
  <c r="X106" s="1"/>
  <c r="X107" s="1"/>
  <c r="X108" s="1"/>
  <c r="X109" s="1"/>
  <c r="X110" s="1"/>
  <c r="X111" s="1"/>
  <c r="X112" s="1"/>
  <c r="X113" s="1"/>
  <c r="X114" s="1"/>
  <c r="X115" s="1"/>
  <c r="W2"/>
  <c r="W3" s="1"/>
  <c r="W4" s="1"/>
  <c r="W5" s="1"/>
  <c r="W6" s="1"/>
  <c r="W7" s="1"/>
  <c r="W8" s="1"/>
  <c r="W9" s="1"/>
  <c r="W10" s="1"/>
  <c r="W11" s="1"/>
  <c r="W12" s="1"/>
  <c r="W13" s="1"/>
  <c r="AJ3"/>
  <c r="AJ4" s="1"/>
  <c r="AJ5" s="1"/>
  <c r="AJ6" s="1"/>
  <c r="AJ7" s="1"/>
  <c r="AJ8" s="1"/>
  <c r="AJ9" s="1"/>
  <c r="AJ10" s="1"/>
  <c r="AJ11" s="1"/>
  <c r="AJ12" s="1"/>
  <c r="AJ13" s="1"/>
  <c r="AJ14" s="1"/>
  <c r="AJ15" s="1"/>
  <c r="AJ16" s="1"/>
  <c r="AJ17" s="1"/>
  <c r="AJ18" s="1"/>
  <c r="AJ19" s="1"/>
  <c r="AJ20" s="1"/>
  <c r="AJ21" s="1"/>
  <c r="AJ22" s="1"/>
  <c r="AJ23" s="1"/>
  <c r="AJ24" s="1"/>
  <c r="AJ25" s="1"/>
  <c r="AJ26" s="1"/>
  <c r="AJ27" s="1"/>
  <c r="AJ28" s="1"/>
  <c r="AJ29" s="1"/>
  <c r="AJ30" s="1"/>
  <c r="AJ31" s="1"/>
  <c r="AJ32" s="1"/>
  <c r="AJ33" s="1"/>
  <c r="AJ34" s="1"/>
  <c r="AJ35" s="1"/>
  <c r="AJ36" s="1"/>
  <c r="AJ37" s="1"/>
  <c r="AJ38" s="1"/>
  <c r="AJ39" s="1"/>
  <c r="AJ40" s="1"/>
  <c r="AJ41" s="1"/>
  <c r="AJ42" s="1"/>
  <c r="AJ43" s="1"/>
  <c r="AJ44" s="1"/>
  <c r="AJ45" s="1"/>
  <c r="AJ46" s="1"/>
  <c r="AJ47" s="1"/>
  <c r="AJ48" s="1"/>
  <c r="AI2"/>
  <c r="AI3" s="1"/>
  <c r="AI4" s="1"/>
  <c r="AI5" s="1"/>
  <c r="AI6" s="1"/>
  <c r="AI7" s="1"/>
  <c r="AI8" s="1"/>
  <c r="AI9" s="1"/>
  <c r="AI10" s="1"/>
  <c r="AI11" s="1"/>
  <c r="AI12" s="1"/>
  <c r="AI13" s="1"/>
  <c r="AI14" s="1"/>
  <c r="AI15" s="1"/>
  <c r="AI16" s="1"/>
  <c r="AI17" s="1"/>
  <c r="AI18" s="1"/>
  <c r="AI19" s="1"/>
  <c r="AI20" s="1"/>
  <c r="AI21" s="1"/>
  <c r="AI22" s="1"/>
  <c r="AI23" s="1"/>
  <c r="AI24" s="1"/>
  <c r="AI25" s="1"/>
  <c r="AI26" s="1"/>
  <c r="AI27" s="1"/>
  <c r="AI28" s="1"/>
  <c r="AI29" s="1"/>
  <c r="AI30" s="1"/>
  <c r="AI31" s="1"/>
  <c r="AI32" s="1"/>
  <c r="AI33" s="1"/>
  <c r="AI34" s="1"/>
  <c r="AI35" s="1"/>
  <c r="AI36" s="1"/>
  <c r="AI37" s="1"/>
  <c r="AI38" s="1"/>
  <c r="AI39" s="1"/>
  <c r="AI40" s="1"/>
  <c r="AI41" s="1"/>
  <c r="AI42" s="1"/>
  <c r="AI43" s="1"/>
  <c r="AI44" s="1"/>
  <c r="AI45" s="1"/>
  <c r="AI46" s="1"/>
  <c r="AI47" s="1"/>
  <c r="AI48" s="1"/>
  <c r="AP3"/>
  <c r="AP4" s="1"/>
  <c r="AP5" s="1"/>
  <c r="AP6" s="1"/>
  <c r="AP7" s="1"/>
  <c r="AP8" s="1"/>
  <c r="AP9" s="1"/>
  <c r="AP10" s="1"/>
  <c r="AP11" s="1"/>
  <c r="AP12" s="1"/>
  <c r="AP13" s="1"/>
  <c r="AP14" s="1"/>
  <c r="AP15" s="1"/>
  <c r="AP16" s="1"/>
  <c r="AP17" s="1"/>
  <c r="AP18" s="1"/>
  <c r="AD3"/>
  <c r="AC3" s="1"/>
  <c r="AH17"/>
  <c r="V17"/>
  <c r="T2"/>
  <c r="P504"/>
  <c r="P505" s="1"/>
  <c r="P506" s="1"/>
  <c r="P507" s="1"/>
  <c r="P508" s="1"/>
  <c r="P509" s="1"/>
  <c r="P510" s="1"/>
  <c r="P511" s="1"/>
  <c r="P512" s="1"/>
  <c r="P513" s="1"/>
  <c r="P514" s="1"/>
  <c r="P515" s="1"/>
  <c r="P516" s="1"/>
  <c r="P517" s="1"/>
  <c r="P518" s="1"/>
  <c r="P519" s="1"/>
  <c r="P520" s="1"/>
  <c r="P521" s="1"/>
  <c r="P522" s="1"/>
  <c r="P523" s="1"/>
  <c r="P524" s="1"/>
  <c r="P525" s="1"/>
  <c r="P526" s="1"/>
  <c r="P527" s="1"/>
  <c r="P528" s="1"/>
  <c r="P529" s="1"/>
  <c r="P530" s="1"/>
  <c r="P531" s="1"/>
  <c r="P532" s="1"/>
  <c r="P533" s="1"/>
  <c r="P534" s="1"/>
  <c r="P535" s="1"/>
  <c r="P536" s="1"/>
  <c r="P537" s="1"/>
  <c r="P538" s="1"/>
  <c r="P539" s="1"/>
  <c r="P540" s="1"/>
  <c r="P541" s="1"/>
  <c r="P542" s="1"/>
  <c r="P543" s="1"/>
  <c r="P544" s="1"/>
  <c r="P545" s="1"/>
  <c r="P546" s="1"/>
  <c r="P547" s="1"/>
  <c r="P548" s="1"/>
  <c r="P549" s="1"/>
  <c r="P550" s="1"/>
  <c r="P551" s="1"/>
  <c r="P552" s="1"/>
  <c r="P553" s="1"/>
  <c r="P554" s="1"/>
  <c r="P555" s="1"/>
  <c r="P556" s="1"/>
  <c r="P557" s="1"/>
  <c r="P558" s="1"/>
  <c r="P559" s="1"/>
  <c r="P560" s="1"/>
  <c r="P561" s="1"/>
  <c r="P562" s="1"/>
  <c r="P563" s="1"/>
  <c r="P564" s="1"/>
  <c r="P565" s="1"/>
  <c r="P566" s="1"/>
  <c r="P567" s="1"/>
  <c r="P568" s="1"/>
  <c r="P569" s="1"/>
  <c r="P570" s="1"/>
  <c r="P571" s="1"/>
  <c r="P572" s="1"/>
  <c r="P573" s="1"/>
  <c r="P574" s="1"/>
  <c r="P575" s="1"/>
  <c r="P576" s="1"/>
  <c r="P577" s="1"/>
  <c r="P578" s="1"/>
  <c r="P579" s="1"/>
  <c r="P580" s="1"/>
  <c r="P581" s="1"/>
  <c r="P582" s="1"/>
  <c r="P583" s="1"/>
  <c r="P584" s="1"/>
  <c r="P585" s="1"/>
  <c r="P586" s="1"/>
  <c r="P587" s="1"/>
  <c r="P588" s="1"/>
  <c r="P589" s="1"/>
  <c r="P590" s="1"/>
  <c r="P591" s="1"/>
  <c r="P592" s="1"/>
  <c r="P593" s="1"/>
  <c r="N535"/>
  <c r="N536" s="1"/>
  <c r="N537" s="1"/>
  <c r="N538" s="1"/>
  <c r="N539" s="1"/>
  <c r="N540" s="1"/>
  <c r="N541" s="1"/>
  <c r="N542" s="1"/>
  <c r="N543" s="1"/>
  <c r="N544" s="1"/>
  <c r="N545" s="1"/>
  <c r="N546" s="1"/>
  <c r="N547" s="1"/>
  <c r="N548" s="1"/>
  <c r="N549" s="1"/>
  <c r="N550" s="1"/>
  <c r="N551" s="1"/>
  <c r="N552" s="1"/>
  <c r="N553" s="1"/>
  <c r="N554" s="1"/>
  <c r="N555" s="1"/>
  <c r="N556" s="1"/>
  <c r="N557" s="1"/>
  <c r="N558" s="1"/>
  <c r="N559" s="1"/>
  <c r="N560" s="1"/>
  <c r="N561" s="1"/>
  <c r="N562" s="1"/>
  <c r="N563" s="1"/>
  <c r="N564" s="1"/>
  <c r="N565" s="1"/>
  <c r="N566" s="1"/>
  <c r="N567" s="1"/>
  <c r="L443"/>
  <c r="L444" s="1"/>
  <c r="L445" s="1"/>
  <c r="L446" s="1"/>
  <c r="L447" s="1"/>
  <c r="L448" s="1"/>
  <c r="L449" s="1"/>
  <c r="L450" s="1"/>
  <c r="L451" s="1"/>
  <c r="L452" s="1"/>
  <c r="L453" s="1"/>
  <c r="L454" s="1"/>
  <c r="L455" s="1"/>
  <c r="L456" s="1"/>
  <c r="L457" s="1"/>
  <c r="L458" s="1"/>
  <c r="L459" s="1"/>
  <c r="L460" s="1"/>
  <c r="L461" s="1"/>
  <c r="L462" s="1"/>
  <c r="L463" s="1"/>
  <c r="L464" s="1"/>
  <c r="L465" s="1"/>
  <c r="L466" s="1"/>
  <c r="L467" s="1"/>
  <c r="L468" s="1"/>
  <c r="L469" s="1"/>
  <c r="L470" s="1"/>
  <c r="L471" s="1"/>
  <c r="L472" s="1"/>
  <c r="L473" s="1"/>
  <c r="L474" s="1"/>
  <c r="L475" s="1"/>
  <c r="L476" s="1"/>
  <c r="L477" s="1"/>
  <c r="L478" s="1"/>
  <c r="L479" s="1"/>
  <c r="L480" s="1"/>
  <c r="L481" s="1"/>
  <c r="L482" s="1"/>
  <c r="L483" s="1"/>
  <c r="L484" s="1"/>
  <c r="L485" s="1"/>
  <c r="L486" s="1"/>
  <c r="L487" s="1"/>
  <c r="L488" s="1"/>
  <c r="L489" s="1"/>
  <c r="L490" s="1"/>
  <c r="L491" s="1"/>
  <c r="L492" s="1"/>
  <c r="L493" s="1"/>
  <c r="J354"/>
  <c r="J355" s="1"/>
  <c r="J356" s="1"/>
  <c r="J357" s="1"/>
  <c r="J358" s="1"/>
  <c r="J359" s="1"/>
  <c r="J360" s="1"/>
  <c r="J361" s="1"/>
  <c r="J362" s="1"/>
  <c r="J363" s="1"/>
  <c r="J364" s="1"/>
  <c r="J365" s="1"/>
  <c r="J366" s="1"/>
  <c r="J367" s="1"/>
  <c r="J368" s="1"/>
  <c r="J369" s="1"/>
  <c r="J370" s="1"/>
  <c r="J371" s="1"/>
  <c r="J372" s="1"/>
  <c r="J373" s="1"/>
  <c r="J374" s="1"/>
  <c r="J375" s="1"/>
  <c r="J376" s="1"/>
  <c r="J377" s="1"/>
  <c r="J378" s="1"/>
  <c r="J379" s="1"/>
  <c r="J380" s="1"/>
  <c r="J381" s="1"/>
  <c r="J382" s="1"/>
  <c r="J383" s="1"/>
  <c r="J384" s="1"/>
  <c r="J385" s="1"/>
  <c r="J386" s="1"/>
  <c r="J387" s="1"/>
  <c r="J388" s="1"/>
  <c r="J389" s="1"/>
  <c r="J390" s="1"/>
  <c r="J391" s="1"/>
  <c r="J392" s="1"/>
  <c r="J393" s="1"/>
  <c r="J394" s="1"/>
  <c r="H184"/>
  <c r="H185" s="1"/>
  <c r="H186" s="1"/>
  <c r="H187" s="1"/>
  <c r="H188" s="1"/>
  <c r="H189" s="1"/>
  <c r="H190" s="1"/>
  <c r="H191" s="1"/>
  <c r="H192" s="1"/>
  <c r="H193" s="1"/>
  <c r="H194" s="1"/>
  <c r="H195" s="1"/>
  <c r="H196" s="1"/>
  <c r="F3"/>
  <c r="D254"/>
  <c r="D255" s="1"/>
  <c r="D256" s="1"/>
  <c r="D257" s="1"/>
  <c r="D258" s="1"/>
  <c r="D259" s="1"/>
  <c r="D260" s="1"/>
  <c r="D261" s="1"/>
  <c r="D262" s="1"/>
  <c r="D263" s="1"/>
  <c r="B578"/>
  <c r="B568"/>
  <c r="B541"/>
  <c r="B479"/>
  <c r="B452"/>
  <c r="B413"/>
  <c r="B414" s="1"/>
  <c r="B364"/>
  <c r="B346"/>
  <c r="B267"/>
  <c r="B244"/>
  <c r="B245" s="1"/>
  <c r="B246" s="1"/>
  <c r="B247" s="1"/>
  <c r="B248" s="1"/>
  <c r="B249" s="1"/>
  <c r="B250" s="1"/>
  <c r="B251" s="1"/>
  <c r="B252" s="1"/>
  <c r="B253" s="1"/>
  <c r="S677"/>
  <c r="S678"/>
  <c r="S679"/>
  <c r="S680"/>
  <c r="S681"/>
  <c r="S682"/>
  <c r="S683"/>
  <c r="S684"/>
  <c r="S685"/>
  <c r="S686"/>
  <c r="S687"/>
  <c r="S688"/>
  <c r="S689"/>
  <c r="S690"/>
  <c r="S691"/>
  <c r="S693"/>
  <c r="S694"/>
  <c r="S695"/>
  <c r="S696"/>
  <c r="S697"/>
  <c r="S698"/>
  <c r="S699"/>
  <c r="S700"/>
  <c r="S701"/>
  <c r="S702"/>
  <c r="S703"/>
  <c r="S704"/>
  <c r="S705"/>
  <c r="S706"/>
  <c r="S707"/>
  <c r="S708"/>
  <c r="S709"/>
  <c r="S710"/>
  <c r="S711"/>
  <c r="S712"/>
  <c r="S713"/>
  <c r="S714"/>
  <c r="S715"/>
  <c r="S716"/>
  <c r="S717"/>
  <c r="S718"/>
  <c r="S719"/>
  <c r="S720"/>
  <c r="S721"/>
  <c r="S722"/>
  <c r="S723"/>
  <c r="S724"/>
  <c r="S725"/>
  <c r="S726"/>
  <c r="S727"/>
  <c r="S728"/>
  <c r="S729"/>
  <c r="S730"/>
  <c r="S731"/>
  <c r="S732"/>
  <c r="S733"/>
  <c r="S734"/>
  <c r="S735"/>
  <c r="S736"/>
  <c r="S737"/>
  <c r="S738"/>
  <c r="S739"/>
  <c r="S740"/>
  <c r="S741"/>
  <c r="S742"/>
  <c r="S743"/>
  <c r="S744"/>
  <c r="S745"/>
  <c r="S746"/>
  <c r="S747"/>
  <c r="S748"/>
  <c r="S749"/>
  <c r="S750"/>
  <c r="S751"/>
  <c r="S752"/>
  <c r="S753"/>
  <c r="S754"/>
  <c r="S755"/>
  <c r="S756"/>
  <c r="S757"/>
  <c r="S758"/>
  <c r="S759"/>
  <c r="S760"/>
  <c r="S761"/>
  <c r="S762"/>
  <c r="S763"/>
  <c r="S764"/>
  <c r="S765"/>
  <c r="S766"/>
  <c r="S767"/>
  <c r="S768"/>
  <c r="S769"/>
  <c r="S770"/>
  <c r="S771"/>
  <c r="S772"/>
  <c r="S773"/>
  <c r="S774"/>
  <c r="S775"/>
  <c r="S776"/>
  <c r="S777"/>
  <c r="S778"/>
  <c r="S779"/>
  <c r="S780"/>
  <c r="S781"/>
  <c r="S782"/>
  <c r="S783"/>
  <c r="S784"/>
  <c r="S3"/>
  <c r="A4"/>
  <c r="A5" s="1"/>
  <c r="G33" i="3" l="1"/>
  <c r="W14" i="1"/>
  <c r="AP19"/>
  <c r="AO18"/>
  <c r="AO17"/>
  <c r="AO15"/>
  <c r="AO13"/>
  <c r="AO11"/>
  <c r="AO9"/>
  <c r="AO7"/>
  <c r="AO5"/>
  <c r="AO3"/>
  <c r="AO16"/>
  <c r="AO14"/>
  <c r="AO12"/>
  <c r="AO10"/>
  <c r="AO8"/>
  <c r="AO6"/>
  <c r="AO4"/>
  <c r="AD4"/>
  <c r="A6"/>
  <c r="S5"/>
  <c r="B268"/>
  <c r="B365"/>
  <c r="B415"/>
  <c r="B542"/>
  <c r="B569"/>
  <c r="D264"/>
  <c r="F4"/>
  <c r="T3"/>
  <c r="S4"/>
  <c r="B254"/>
  <c r="B347"/>
  <c r="B480"/>
  <c r="B579"/>
  <c r="T567"/>
  <c r="N568"/>
  <c r="N569" s="1"/>
  <c r="N570" s="1"/>
  <c r="N571" s="1"/>
  <c r="N572" s="1"/>
  <c r="N573" s="1"/>
  <c r="N574" s="1"/>
  <c r="N575" s="1"/>
  <c r="N576" s="1"/>
  <c r="N577" s="1"/>
  <c r="B453"/>
  <c r="W15" l="1"/>
  <c r="AP20"/>
  <c r="AO19"/>
  <c r="AD5"/>
  <c r="AC4"/>
  <c r="N578"/>
  <c r="T577"/>
  <c r="B580"/>
  <c r="B481"/>
  <c r="B348"/>
  <c r="F5"/>
  <c r="T4"/>
  <c r="A7"/>
  <c r="S6"/>
  <c r="T568"/>
  <c r="B454"/>
  <c r="B255"/>
  <c r="D265"/>
  <c r="B570"/>
  <c r="T569"/>
  <c r="B543"/>
  <c r="B416"/>
  <c r="B366"/>
  <c r="B269"/>
  <c r="W16" l="1"/>
  <c r="AP21"/>
  <c r="AO20"/>
  <c r="AD6"/>
  <c r="AC5"/>
  <c r="B270"/>
  <c r="B367"/>
  <c r="B417"/>
  <c r="B544"/>
  <c r="B571"/>
  <c r="T570"/>
  <c r="B256"/>
  <c r="A8"/>
  <c r="S7"/>
  <c r="T5"/>
  <c r="F6"/>
  <c r="B349"/>
  <c r="B482"/>
  <c r="B581"/>
  <c r="N579"/>
  <c r="T578"/>
  <c r="D266"/>
  <c r="B455"/>
  <c r="W17" l="1"/>
  <c r="AP22"/>
  <c r="AO21"/>
  <c r="AD7"/>
  <c r="AC6"/>
  <c r="B456"/>
  <c r="D267"/>
  <c r="N580"/>
  <c r="T579"/>
  <c r="B582"/>
  <c r="B483"/>
  <c r="B350"/>
  <c r="A9"/>
  <c r="S8"/>
  <c r="B257"/>
  <c r="B572"/>
  <c r="T571"/>
  <c r="B545"/>
  <c r="B418"/>
  <c r="B368"/>
  <c r="B271"/>
  <c r="F7"/>
  <c r="T6"/>
  <c r="W18" l="1"/>
  <c r="AP23"/>
  <c r="AO22"/>
  <c r="AD8"/>
  <c r="AC7"/>
  <c r="F8"/>
  <c r="T7"/>
  <c r="B272"/>
  <c r="B369"/>
  <c r="B419"/>
  <c r="B546"/>
  <c r="B573"/>
  <c r="T572"/>
  <c r="B258"/>
  <c r="A10"/>
  <c r="S9"/>
  <c r="B351"/>
  <c r="B484"/>
  <c r="B583"/>
  <c r="N581"/>
  <c r="T580"/>
  <c r="D268"/>
  <c r="B457"/>
  <c r="W19" l="1"/>
  <c r="AP24"/>
  <c r="AO23"/>
  <c r="AD9"/>
  <c r="AC8"/>
  <c r="B458"/>
  <c r="D269"/>
  <c r="N582"/>
  <c r="T581"/>
  <c r="B584"/>
  <c r="B485"/>
  <c r="B352"/>
  <c r="A11"/>
  <c r="S10"/>
  <c r="B259"/>
  <c r="B574"/>
  <c r="T573"/>
  <c r="B547"/>
  <c r="B420"/>
  <c r="B370"/>
  <c r="B273"/>
  <c r="F9"/>
  <c r="T8"/>
  <c r="W20" l="1"/>
  <c r="AP25"/>
  <c r="AO24"/>
  <c r="AD10"/>
  <c r="AC9"/>
  <c r="F10"/>
  <c r="T9"/>
  <c r="B274"/>
  <c r="B371"/>
  <c r="B421"/>
  <c r="B548"/>
  <c r="B575"/>
  <c r="T574"/>
  <c r="B260"/>
  <c r="A12"/>
  <c r="S11"/>
  <c r="B353"/>
  <c r="B486"/>
  <c r="B585"/>
  <c r="N583"/>
  <c r="T582"/>
  <c r="D270"/>
  <c r="B459"/>
  <c r="W21" l="1"/>
  <c r="AP26"/>
  <c r="AO25"/>
  <c r="AD11"/>
  <c r="AC10"/>
  <c r="B460"/>
  <c r="D271"/>
  <c r="N584"/>
  <c r="T583"/>
  <c r="B586"/>
  <c r="B487"/>
  <c r="B354"/>
  <c r="A13"/>
  <c r="S12"/>
  <c r="B261"/>
  <c r="B576"/>
  <c r="T576" s="1"/>
  <c r="T575"/>
  <c r="B549"/>
  <c r="B422"/>
  <c r="B372"/>
  <c r="B275"/>
  <c r="F11"/>
  <c r="T10"/>
  <c r="W22" l="1"/>
  <c r="AP27"/>
  <c r="AO26"/>
  <c r="AD12"/>
  <c r="AC11"/>
  <c r="F12"/>
  <c r="T11"/>
  <c r="B276"/>
  <c r="B373"/>
  <c r="B423"/>
  <c r="B550"/>
  <c r="B262"/>
  <c r="A14"/>
  <c r="S13"/>
  <c r="B488"/>
  <c r="B587"/>
  <c r="N585"/>
  <c r="T584"/>
  <c r="D272"/>
  <c r="B461"/>
  <c r="W23" l="1"/>
  <c r="AP28"/>
  <c r="AO27"/>
  <c r="AD13"/>
  <c r="AC12"/>
  <c r="D273"/>
  <c r="N586"/>
  <c r="T585"/>
  <c r="B588"/>
  <c r="B489"/>
  <c r="A15"/>
  <c r="S14"/>
  <c r="B551"/>
  <c r="B424"/>
  <c r="B374"/>
  <c r="B277"/>
  <c r="F13"/>
  <c r="T12"/>
  <c r="W24" l="1"/>
  <c r="AP29"/>
  <c r="AO28"/>
  <c r="AD14"/>
  <c r="AC13"/>
  <c r="F14"/>
  <c r="T13"/>
  <c r="B278"/>
  <c r="B375"/>
  <c r="B425"/>
  <c r="B552"/>
  <c r="A16"/>
  <c r="S15"/>
  <c r="B490"/>
  <c r="B589"/>
  <c r="N587"/>
  <c r="T586"/>
  <c r="D274"/>
  <c r="W25" l="1"/>
  <c r="AO29"/>
  <c r="AP30"/>
  <c r="AD15"/>
  <c r="AC14"/>
  <c r="D275"/>
  <c r="N588"/>
  <c r="T587"/>
  <c r="B590"/>
  <c r="B491"/>
  <c r="A17"/>
  <c r="S16"/>
  <c r="B553"/>
  <c r="B376"/>
  <c r="B279"/>
  <c r="F15"/>
  <c r="T14"/>
  <c r="W26" l="1"/>
  <c r="AP31"/>
  <c r="AO30"/>
  <c r="AD16"/>
  <c r="AC15"/>
  <c r="F16"/>
  <c r="T15"/>
  <c r="B280"/>
  <c r="B554"/>
  <c r="A18"/>
  <c r="S17"/>
  <c r="B492"/>
  <c r="B493" s="1"/>
  <c r="B591"/>
  <c r="N589"/>
  <c r="T588"/>
  <c r="D276"/>
  <c r="W27" l="1"/>
  <c r="AP32"/>
  <c r="AO31"/>
  <c r="AD17"/>
  <c r="AC16"/>
  <c r="D277"/>
  <c r="N590"/>
  <c r="T589"/>
  <c r="B592"/>
  <c r="B593" s="1"/>
  <c r="A19"/>
  <c r="S18"/>
  <c r="B555"/>
  <c r="B281"/>
  <c r="F17"/>
  <c r="T16"/>
  <c r="W28" l="1"/>
  <c r="AP33"/>
  <c r="AO32"/>
  <c r="AD18"/>
  <c r="AC17"/>
  <c r="F18"/>
  <c r="T17"/>
  <c r="B282"/>
  <c r="B556"/>
  <c r="A20"/>
  <c r="S19"/>
  <c r="N591"/>
  <c r="T590"/>
  <c r="D278"/>
  <c r="W29" l="1"/>
  <c r="AP34"/>
  <c r="AO33"/>
  <c r="AD19"/>
  <c r="AC18"/>
  <c r="D279"/>
  <c r="N592"/>
  <c r="N593" s="1"/>
  <c r="T591"/>
  <c r="A21"/>
  <c r="S20"/>
  <c r="B557"/>
  <c r="B283"/>
  <c r="F19"/>
  <c r="T18"/>
  <c r="W30" l="1"/>
  <c r="AP35"/>
  <c r="AO34"/>
  <c r="AD20"/>
  <c r="AC19"/>
  <c r="F20"/>
  <c r="T19"/>
  <c r="B284"/>
  <c r="B558"/>
  <c r="A22"/>
  <c r="S21"/>
  <c r="D280"/>
  <c r="W31" l="1"/>
  <c r="AP36"/>
  <c r="AO35"/>
  <c r="AD21"/>
  <c r="AC20"/>
  <c r="D281"/>
  <c r="A23"/>
  <c r="S22"/>
  <c r="B559"/>
  <c r="B285"/>
  <c r="F21"/>
  <c r="T20"/>
  <c r="W32" l="1"/>
  <c r="AP37"/>
  <c r="AO36"/>
  <c r="AD22"/>
  <c r="AC21"/>
  <c r="F22"/>
  <c r="T21"/>
  <c r="B286"/>
  <c r="B560"/>
  <c r="T559"/>
  <c r="A24"/>
  <c r="S23"/>
  <c r="D282"/>
  <c r="W33" l="1"/>
  <c r="AP38"/>
  <c r="AO37"/>
  <c r="AD23"/>
  <c r="AC22"/>
  <c r="AH8"/>
  <c r="D283"/>
  <c r="A25"/>
  <c r="S24"/>
  <c r="B561"/>
  <c r="T560"/>
  <c r="B287"/>
  <c r="F23"/>
  <c r="T22"/>
  <c r="W34" l="1"/>
  <c r="AP39"/>
  <c r="AO38"/>
  <c r="AD24"/>
  <c r="AC23"/>
  <c r="F24"/>
  <c r="T23"/>
  <c r="B288"/>
  <c r="T561"/>
  <c r="B562"/>
  <c r="A26"/>
  <c r="S25"/>
  <c r="D284"/>
  <c r="W35" l="1"/>
  <c r="AP40"/>
  <c r="AO39"/>
  <c r="AD25"/>
  <c r="AC24"/>
  <c r="D285"/>
  <c r="A27"/>
  <c r="S26"/>
  <c r="B289"/>
  <c r="F25"/>
  <c r="T24"/>
  <c r="T562"/>
  <c r="B563"/>
  <c r="W36" l="1"/>
  <c r="AP41"/>
  <c r="AO40"/>
  <c r="AD26"/>
  <c r="AC25"/>
  <c r="B564"/>
  <c r="T563"/>
  <c r="F26"/>
  <c r="T25"/>
  <c r="B290"/>
  <c r="A28"/>
  <c r="S27"/>
  <c r="D286"/>
  <c r="W37" l="1"/>
  <c r="AP42"/>
  <c r="AO41"/>
  <c r="AD27"/>
  <c r="AC26"/>
  <c r="D287"/>
  <c r="A29"/>
  <c r="S28"/>
  <c r="F27"/>
  <c r="T26"/>
  <c r="B565"/>
  <c r="T564"/>
  <c r="W38" l="1"/>
  <c r="AP43"/>
  <c r="AO42"/>
  <c r="AD28"/>
  <c r="AC27"/>
  <c r="B566"/>
  <c r="T566" s="1"/>
  <c r="T565"/>
  <c r="F28"/>
  <c r="T27"/>
  <c r="A30"/>
  <c r="S29"/>
  <c r="D288"/>
  <c r="W39" l="1"/>
  <c r="AP44"/>
  <c r="AO43"/>
  <c r="AD29"/>
  <c r="AC28"/>
  <c r="D289"/>
  <c r="A31"/>
  <c r="S30"/>
  <c r="F29"/>
  <c r="T28"/>
  <c r="W40" l="1"/>
  <c r="AP45"/>
  <c r="AO44"/>
  <c r="AD30"/>
  <c r="AC29"/>
  <c r="F30"/>
  <c r="T29"/>
  <c r="A32"/>
  <c r="S31"/>
  <c r="D290"/>
  <c r="W41" l="1"/>
  <c r="AP46"/>
  <c r="AO45"/>
  <c r="AD31"/>
  <c r="AC30"/>
  <c r="D291"/>
  <c r="A33"/>
  <c r="S32"/>
  <c r="F31"/>
  <c r="T30"/>
  <c r="W42" l="1"/>
  <c r="AP47"/>
  <c r="AO46"/>
  <c r="AD32"/>
  <c r="AC31"/>
  <c r="F32"/>
  <c r="T31"/>
  <c r="A34"/>
  <c r="S33"/>
  <c r="D292"/>
  <c r="D293" s="1"/>
  <c r="D294" s="1"/>
  <c r="W43" l="1"/>
  <c r="AP48"/>
  <c r="AO48" s="1"/>
  <c r="AO47"/>
  <c r="AD33"/>
  <c r="AC32"/>
  <c r="A35"/>
  <c r="S34"/>
  <c r="F33"/>
  <c r="T32"/>
  <c r="W44" l="1"/>
  <c r="AD34"/>
  <c r="AC33"/>
  <c r="F34"/>
  <c r="T33"/>
  <c r="A36"/>
  <c r="S35"/>
  <c r="W45" l="1"/>
  <c r="AD35"/>
  <c r="AC34"/>
  <c r="A37"/>
  <c r="S36"/>
  <c r="F35"/>
  <c r="T34"/>
  <c r="W46" l="1"/>
  <c r="AD36"/>
  <c r="AC35"/>
  <c r="F36"/>
  <c r="T35"/>
  <c r="A38"/>
  <c r="S37"/>
  <c r="W47" l="1"/>
  <c r="AD37"/>
  <c r="AC36"/>
  <c r="A39"/>
  <c r="S38"/>
  <c r="F37"/>
  <c r="T36"/>
  <c r="W48" l="1"/>
  <c r="AD38"/>
  <c r="AC37"/>
  <c r="F38"/>
  <c r="T37"/>
  <c r="A40"/>
  <c r="S39"/>
  <c r="W49" l="1"/>
  <c r="AD39"/>
  <c r="AC38"/>
  <c r="A41"/>
  <c r="S40"/>
  <c r="F39"/>
  <c r="T38"/>
  <c r="W50" l="1"/>
  <c r="AD40"/>
  <c r="AC39"/>
  <c r="F40"/>
  <c r="T39"/>
  <c r="A42"/>
  <c r="S41"/>
  <c r="W51" l="1"/>
  <c r="AD41"/>
  <c r="AC40"/>
  <c r="A43"/>
  <c r="S42"/>
  <c r="F41"/>
  <c r="T40"/>
  <c r="W52" l="1"/>
  <c r="AD42"/>
  <c r="AC41"/>
  <c r="F42"/>
  <c r="T41"/>
  <c r="A44"/>
  <c r="S43"/>
  <c r="W53" l="1"/>
  <c r="AD43"/>
  <c r="AC42"/>
  <c r="A45"/>
  <c r="S44"/>
  <c r="F43"/>
  <c r="T42"/>
  <c r="W54" l="1"/>
  <c r="AD44"/>
  <c r="AC43"/>
  <c r="F44"/>
  <c r="T43"/>
  <c r="A46"/>
  <c r="S45"/>
  <c r="W55" l="1"/>
  <c r="AD45"/>
  <c r="AC44"/>
  <c r="A47"/>
  <c r="S46"/>
  <c r="F45"/>
  <c r="T44"/>
  <c r="W56" l="1"/>
  <c r="AD46"/>
  <c r="AC45"/>
  <c r="F46"/>
  <c r="T45"/>
  <c r="A48"/>
  <c r="S47"/>
  <c r="W57" l="1"/>
  <c r="AD47"/>
  <c r="AC46"/>
  <c r="A49"/>
  <c r="S48"/>
  <c r="F47"/>
  <c r="T46"/>
  <c r="W58" l="1"/>
  <c r="AD48"/>
  <c r="AC47"/>
  <c r="F48"/>
  <c r="T47"/>
  <c r="A50"/>
  <c r="S49"/>
  <c r="W59" l="1"/>
  <c r="AD49"/>
  <c r="AC48"/>
  <c r="A51"/>
  <c r="S50"/>
  <c r="F49"/>
  <c r="T48"/>
  <c r="W60" l="1"/>
  <c r="AD50"/>
  <c r="AC49"/>
  <c r="T49"/>
  <c r="F50"/>
  <c r="A52"/>
  <c r="S51"/>
  <c r="W61" l="1"/>
  <c r="AD51"/>
  <c r="AC50"/>
  <c r="A53"/>
  <c r="S52"/>
  <c r="T50"/>
  <c r="F51"/>
  <c r="W62" l="1"/>
  <c r="AD52"/>
  <c r="AC51"/>
  <c r="F52"/>
  <c r="T51"/>
  <c r="A54"/>
  <c r="S53"/>
  <c r="W63" l="1"/>
  <c r="AD53"/>
  <c r="AC52"/>
  <c r="A55"/>
  <c r="S54"/>
  <c r="F53"/>
  <c r="T52"/>
  <c r="W64" l="1"/>
  <c r="AD54"/>
  <c r="AC53"/>
  <c r="T53"/>
  <c r="F54"/>
  <c r="A56"/>
  <c r="S55"/>
  <c r="W65" l="1"/>
  <c r="AD55"/>
  <c r="AC54"/>
  <c r="A57"/>
  <c r="S56"/>
  <c r="T54"/>
  <c r="F55"/>
  <c r="W66" l="1"/>
  <c r="AD56"/>
  <c r="AC55"/>
  <c r="F56"/>
  <c r="T55"/>
  <c r="A58"/>
  <c r="S57"/>
  <c r="W67" l="1"/>
  <c r="AD57"/>
  <c r="AC56"/>
  <c r="A59"/>
  <c r="S58"/>
  <c r="F57"/>
  <c r="T56"/>
  <c r="W68" l="1"/>
  <c r="AD58"/>
  <c r="AC57"/>
  <c r="F58"/>
  <c r="T57"/>
  <c r="A60"/>
  <c r="S59"/>
  <c r="W69" l="1"/>
  <c r="AD59"/>
  <c r="AC58"/>
  <c r="A61"/>
  <c r="S60"/>
  <c r="F59"/>
  <c r="T58"/>
  <c r="W70" l="1"/>
  <c r="AD60"/>
  <c r="AC59"/>
  <c r="F60"/>
  <c r="T59"/>
  <c r="A62"/>
  <c r="S61"/>
  <c r="W71" l="1"/>
  <c r="AD61"/>
  <c r="AC60"/>
  <c r="A63"/>
  <c r="S62"/>
  <c r="F61"/>
  <c r="T60"/>
  <c r="W72" l="1"/>
  <c r="AD62"/>
  <c r="AC61"/>
  <c r="F62"/>
  <c r="T61"/>
  <c r="A64"/>
  <c r="S63"/>
  <c r="W73" l="1"/>
  <c r="AD63"/>
  <c r="AC62"/>
  <c r="A65"/>
  <c r="S64"/>
  <c r="F63"/>
  <c r="T62"/>
  <c r="W74" l="1"/>
  <c r="AD64"/>
  <c r="AC63"/>
  <c r="F64"/>
  <c r="T63"/>
  <c r="A66"/>
  <c r="S65"/>
  <c r="W75" l="1"/>
  <c r="AD65"/>
  <c r="AC64"/>
  <c r="A67"/>
  <c r="S66"/>
  <c r="F65"/>
  <c r="T64"/>
  <c r="W76" l="1"/>
  <c r="AD66"/>
  <c r="AC65"/>
  <c r="F66"/>
  <c r="T65"/>
  <c r="A68"/>
  <c r="S67"/>
  <c r="W77" l="1"/>
  <c r="AD67"/>
  <c r="AC66"/>
  <c r="A69"/>
  <c r="S68"/>
  <c r="F67"/>
  <c r="T66"/>
  <c r="W78" l="1"/>
  <c r="AD68"/>
  <c r="AC67"/>
  <c r="F68"/>
  <c r="T67"/>
  <c r="A70"/>
  <c r="S69"/>
  <c r="W79" l="1"/>
  <c r="AD69"/>
  <c r="AC68"/>
  <c r="A71"/>
  <c r="S70"/>
  <c r="F69"/>
  <c r="T68"/>
  <c r="W80" l="1"/>
  <c r="AD70"/>
  <c r="AC69"/>
  <c r="F70"/>
  <c r="T69"/>
  <c r="A72"/>
  <c r="S71"/>
  <c r="W81" l="1"/>
  <c r="AD71"/>
  <c r="AC70"/>
  <c r="A73"/>
  <c r="S72"/>
  <c r="F71"/>
  <c r="T70"/>
  <c r="W82" l="1"/>
  <c r="AD72"/>
  <c r="AC71"/>
  <c r="F72"/>
  <c r="T71"/>
  <c r="A74"/>
  <c r="S73"/>
  <c r="W83" l="1"/>
  <c r="AD73"/>
  <c r="AC72"/>
  <c r="A75"/>
  <c r="S74"/>
  <c r="F73"/>
  <c r="T72"/>
  <c r="W84" l="1"/>
  <c r="AD74"/>
  <c r="AC73"/>
  <c r="F74"/>
  <c r="T73"/>
  <c r="A76"/>
  <c r="S75"/>
  <c r="W85" l="1"/>
  <c r="AD75"/>
  <c r="AC74"/>
  <c r="A77"/>
  <c r="S76"/>
  <c r="F75"/>
  <c r="T74"/>
  <c r="W86" l="1"/>
  <c r="AD76"/>
  <c r="AC75"/>
  <c r="F76"/>
  <c r="T75"/>
  <c r="A78"/>
  <c r="S77"/>
  <c r="W87" l="1"/>
  <c r="AD77"/>
  <c r="AC76"/>
  <c r="A79"/>
  <c r="S78"/>
  <c r="F77"/>
  <c r="T76"/>
  <c r="W88" l="1"/>
  <c r="AD78"/>
  <c r="AC77"/>
  <c r="F78"/>
  <c r="T77"/>
  <c r="A80"/>
  <c r="S79"/>
  <c r="W89" l="1"/>
  <c r="AD79"/>
  <c r="AC78"/>
  <c r="A81"/>
  <c r="S80"/>
  <c r="F79"/>
  <c r="T78"/>
  <c r="W90" l="1"/>
  <c r="AD80"/>
  <c r="AC79"/>
  <c r="F80"/>
  <c r="T79"/>
  <c r="A82"/>
  <c r="S81"/>
  <c r="W91" l="1"/>
  <c r="AD81"/>
  <c r="AC80"/>
  <c r="A83"/>
  <c r="S82"/>
  <c r="F81"/>
  <c r="T80"/>
  <c r="W92" l="1"/>
  <c r="AD82"/>
  <c r="AC81"/>
  <c r="F82"/>
  <c r="T81"/>
  <c r="A84"/>
  <c r="S83"/>
  <c r="W93" l="1"/>
  <c r="AD83"/>
  <c r="AC82"/>
  <c r="A85"/>
  <c r="S84"/>
  <c r="T82"/>
  <c r="F83"/>
  <c r="W94" l="1"/>
  <c r="AD84"/>
  <c r="AC83"/>
  <c r="T83"/>
  <c r="F84"/>
  <c r="A86"/>
  <c r="S85"/>
  <c r="W95" l="1"/>
  <c r="AD85"/>
  <c r="AC84"/>
  <c r="T84"/>
  <c r="F85"/>
  <c r="A87"/>
  <c r="S86"/>
  <c r="W96" l="1"/>
  <c r="AD86"/>
  <c r="AC85"/>
  <c r="F86"/>
  <c r="T85"/>
  <c r="A88"/>
  <c r="S87"/>
  <c r="W97" l="1"/>
  <c r="AD87"/>
  <c r="AC86"/>
  <c r="A89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S88"/>
  <c r="F87"/>
  <c r="T86"/>
  <c r="W98" l="1"/>
  <c r="AD88"/>
  <c r="AC87"/>
  <c r="F88"/>
  <c r="T87"/>
  <c r="S89"/>
  <c r="W99" l="1"/>
  <c r="AD89"/>
  <c r="AC88"/>
  <c r="T88"/>
  <c r="F89"/>
  <c r="S90"/>
  <c r="W100" l="1"/>
  <c r="AD90"/>
  <c r="AD91" s="1"/>
  <c r="AD92" s="1"/>
  <c r="AD93" s="1"/>
  <c r="AD94" s="1"/>
  <c r="AD95" s="1"/>
  <c r="AD96" s="1"/>
  <c r="AD97" s="1"/>
  <c r="AC89"/>
  <c r="S91"/>
  <c r="T89"/>
  <c r="F90"/>
  <c r="W101" l="1"/>
  <c r="AC90"/>
  <c r="F91"/>
  <c r="T90"/>
  <c r="W102" l="1"/>
  <c r="AC91"/>
  <c r="F92"/>
  <c r="F93" s="1"/>
  <c r="T91"/>
  <c r="W103" l="1"/>
  <c r="W104" l="1"/>
  <c r="V8"/>
  <c r="AC93"/>
  <c r="AC92"/>
  <c r="AC94"/>
  <c r="AC95"/>
  <c r="AC97"/>
  <c r="AC96"/>
  <c r="AD98"/>
  <c r="AC98" s="1"/>
  <c r="AD99" l="1"/>
  <c r="W105"/>
  <c r="AC99" l="1"/>
  <c r="AD100"/>
  <c r="W106"/>
  <c r="AD101" l="1"/>
  <c r="AC100"/>
  <c r="W107"/>
  <c r="AD102" l="1"/>
  <c r="AC101"/>
  <c r="W108"/>
  <c r="AD103" l="1"/>
  <c r="AC102"/>
  <c r="W109"/>
  <c r="AD104" l="1"/>
  <c r="AC103"/>
  <c r="W110"/>
  <c r="AD105" l="1"/>
  <c r="AC104"/>
  <c r="W111"/>
  <c r="AD106" l="1"/>
  <c r="AC105"/>
  <c r="W112"/>
  <c r="AD107" l="1"/>
  <c r="AC106"/>
  <c r="W113"/>
  <c r="AD108" l="1"/>
  <c r="AC107"/>
  <c r="W114"/>
  <c r="AD109" l="1"/>
  <c r="AC108"/>
  <c r="W115"/>
  <c r="S93"/>
  <c r="S92"/>
  <c r="S97"/>
  <c r="S103"/>
  <c r="S101"/>
  <c r="S100"/>
  <c r="S98"/>
  <c r="S95"/>
  <c r="S94"/>
  <c r="S96"/>
  <c r="S102"/>
  <c r="S99"/>
  <c r="A104"/>
  <c r="AD110" l="1"/>
  <c r="AC109"/>
  <c r="S104"/>
  <c r="A105"/>
  <c r="AD111" l="1"/>
  <c r="AC110"/>
  <c r="S105"/>
  <c r="A106"/>
  <c r="AD112" l="1"/>
  <c r="AC111"/>
  <c r="A107"/>
  <c r="S106"/>
  <c r="AD113" l="1"/>
  <c r="AC112"/>
  <c r="S107"/>
  <c r="A108"/>
  <c r="AD114" l="1"/>
  <c r="AC113"/>
  <c r="S108"/>
  <c r="A109"/>
  <c r="AD115" l="1"/>
  <c r="AC115" s="1"/>
  <c r="AC114"/>
  <c r="S109"/>
  <c r="A110"/>
  <c r="S110" l="1"/>
  <c r="A111"/>
  <c r="S111" l="1"/>
  <c r="A112"/>
  <c r="S112" l="1"/>
  <c r="A113"/>
  <c r="S113" l="1"/>
  <c r="A114"/>
  <c r="S114" l="1"/>
  <c r="A115"/>
  <c r="S115" l="1"/>
  <c r="A116"/>
  <c r="S116" l="1"/>
  <c r="A117"/>
  <c r="S117" l="1"/>
  <c r="A118"/>
  <c r="S118" l="1"/>
  <c r="A119"/>
  <c r="S119" l="1"/>
  <c r="A120"/>
  <c r="S120" l="1"/>
  <c r="A121"/>
  <c r="S121" l="1"/>
  <c r="A122"/>
  <c r="S122" l="1"/>
  <c r="A123"/>
  <c r="S123" l="1"/>
  <c r="A124"/>
  <c r="S124" l="1"/>
  <c r="A125"/>
  <c r="S125" l="1"/>
  <c r="A126"/>
  <c r="S126" l="1"/>
  <c r="A127"/>
  <c r="S127" l="1"/>
  <c r="A128"/>
  <c r="S128" l="1"/>
  <c r="A129"/>
  <c r="S129" l="1"/>
  <c r="A130"/>
  <c r="S130" l="1"/>
  <c r="A131"/>
  <c r="S131" l="1"/>
  <c r="A132"/>
  <c r="S132" l="1"/>
  <c r="A133"/>
  <c r="S133" l="1"/>
  <c r="A134"/>
  <c r="S134" l="1"/>
  <c r="A135"/>
  <c r="S135" l="1"/>
  <c r="A136"/>
  <c r="S136" l="1"/>
  <c r="A137"/>
  <c r="S137" l="1"/>
  <c r="A138"/>
  <c r="S138" l="1"/>
  <c r="A139"/>
  <c r="S139" l="1"/>
  <c r="A140"/>
  <c r="S140" l="1"/>
  <c r="A141"/>
  <c r="S141" l="1"/>
  <c r="A142"/>
  <c r="S142" l="1"/>
  <c r="A143"/>
  <c r="S143" l="1"/>
  <c r="A144"/>
  <c r="S144" l="1"/>
  <c r="A145"/>
  <c r="S145" l="1"/>
  <c r="A146"/>
  <c r="S146" l="1"/>
  <c r="A147"/>
  <c r="S147" l="1"/>
  <c r="A148"/>
  <c r="S148" l="1"/>
  <c r="A149"/>
  <c r="S149" l="1"/>
  <c r="A150"/>
  <c r="S150" l="1"/>
  <c r="A151"/>
  <c r="S151" l="1"/>
  <c r="A152"/>
  <c r="S152" l="1"/>
  <c r="A153"/>
  <c r="S153" l="1"/>
  <c r="A154"/>
  <c r="S154" l="1"/>
  <c r="A155"/>
  <c r="A156" l="1"/>
  <c r="S155"/>
  <c r="A157" l="1"/>
  <c r="S156"/>
  <c r="S157" l="1"/>
  <c r="A158"/>
  <c r="S158" l="1"/>
  <c r="A159"/>
  <c r="A160" l="1"/>
  <c r="S159"/>
  <c r="S160" l="1"/>
  <c r="A161"/>
  <c r="S161" l="1"/>
  <c r="A162"/>
  <c r="S162" l="1"/>
  <c r="A163"/>
  <c r="S163" l="1"/>
  <c r="A164"/>
  <c r="S164" l="1"/>
  <c r="A165"/>
  <c r="S165" l="1"/>
  <c r="A166"/>
  <c r="S166" l="1"/>
  <c r="A167"/>
  <c r="S167" l="1"/>
  <c r="A168"/>
  <c r="S168" l="1"/>
  <c r="A169"/>
  <c r="A170" l="1"/>
  <c r="S169"/>
  <c r="S170" l="1"/>
  <c r="A171"/>
  <c r="S171" l="1"/>
  <c r="A172"/>
  <c r="S172" l="1"/>
  <c r="A173"/>
  <c r="S173" l="1"/>
  <c r="A174"/>
  <c r="S174" l="1"/>
  <c r="A175"/>
  <c r="S175" l="1"/>
  <c r="A176"/>
  <c r="A177" l="1"/>
  <c r="S176"/>
  <c r="A178" l="1"/>
  <c r="S177"/>
  <c r="S178" l="1"/>
  <c r="A179"/>
  <c r="A180" l="1"/>
  <c r="S179"/>
  <c r="S180" l="1"/>
  <c r="A181"/>
  <c r="S181" l="1"/>
  <c r="A182"/>
  <c r="A183" l="1"/>
  <c r="S182"/>
  <c r="A184" l="1"/>
  <c r="S183"/>
  <c r="A185" l="1"/>
  <c r="S184"/>
  <c r="A186" l="1"/>
  <c r="S185"/>
  <c r="S186" l="1"/>
  <c r="A187"/>
  <c r="S187" l="1"/>
  <c r="A188"/>
  <c r="S188" l="1"/>
  <c r="A189"/>
  <c r="A190" s="1"/>
  <c r="A191" s="1"/>
  <c r="A192" s="1"/>
  <c r="A193" s="1"/>
  <c r="A194" s="1"/>
  <c r="A195" s="1"/>
  <c r="A196" s="1"/>
  <c r="A197" s="1"/>
  <c r="A198" s="1"/>
  <c r="A199" s="1"/>
  <c r="A200" s="1"/>
  <c r="S189" l="1"/>
  <c r="S190" l="1"/>
  <c r="S191" l="1"/>
  <c r="T92"/>
  <c r="T93"/>
  <c r="F94"/>
  <c r="T94" s="1"/>
  <c r="F95" l="1"/>
  <c r="T95" s="1"/>
  <c r="F96"/>
  <c r="T96" l="1"/>
  <c r="F97"/>
  <c r="T97" l="1"/>
  <c r="F98"/>
  <c r="F99" l="1"/>
  <c r="T98"/>
  <c r="T99" l="1"/>
  <c r="F100"/>
  <c r="T100" l="1"/>
  <c r="F101"/>
  <c r="T101" l="1"/>
  <c r="F102"/>
  <c r="F103" l="1"/>
  <c r="T102"/>
  <c r="T103" l="1"/>
  <c r="F104"/>
  <c r="F105" l="1"/>
  <c r="T104"/>
  <c r="T105" l="1"/>
  <c r="F106"/>
  <c r="F107" l="1"/>
  <c r="T106"/>
  <c r="T107" l="1"/>
  <c r="F108"/>
  <c r="F109" l="1"/>
  <c r="T108"/>
  <c r="T109" l="1"/>
  <c r="F110"/>
  <c r="F111" l="1"/>
  <c r="T110"/>
  <c r="F112" l="1"/>
  <c r="T111"/>
  <c r="T112" l="1"/>
  <c r="F113"/>
  <c r="T113" l="1"/>
  <c r="F114"/>
  <c r="F115" l="1"/>
  <c r="T114"/>
  <c r="T115" l="1"/>
  <c r="F116"/>
  <c r="F117" l="1"/>
  <c r="T116"/>
  <c r="T117" l="1"/>
  <c r="F118"/>
  <c r="F119" l="1"/>
  <c r="T118"/>
  <c r="T119" l="1"/>
  <c r="F120"/>
  <c r="T120" l="1"/>
  <c r="F121"/>
  <c r="F122" l="1"/>
  <c r="T121"/>
  <c r="F123" l="1"/>
  <c r="T122"/>
  <c r="F124" l="1"/>
  <c r="T123"/>
  <c r="T124" l="1"/>
  <c r="F125"/>
  <c r="T125" l="1"/>
  <c r="F126"/>
  <c r="F127" l="1"/>
  <c r="T126"/>
  <c r="T127" l="1"/>
  <c r="F128"/>
  <c r="T128" l="1"/>
  <c r="F129"/>
  <c r="T129" l="1"/>
  <c r="F130"/>
  <c r="F131" l="1"/>
  <c r="T130"/>
  <c r="F132" l="1"/>
  <c r="T131"/>
  <c r="T132" l="1"/>
  <c r="F133"/>
  <c r="T133" l="1"/>
  <c r="F134"/>
  <c r="F135" l="1"/>
  <c r="T134"/>
  <c r="T135" l="1"/>
  <c r="F136"/>
  <c r="T136" l="1"/>
  <c r="F137"/>
  <c r="F138" l="1"/>
  <c r="T137"/>
  <c r="T138" l="1"/>
  <c r="F139"/>
  <c r="F140" l="1"/>
  <c r="T139"/>
  <c r="T140" l="1"/>
  <c r="F141"/>
  <c r="T141" l="1"/>
  <c r="F142"/>
  <c r="T142" l="1"/>
  <c r="F143"/>
  <c r="F144" l="1"/>
  <c r="T143"/>
  <c r="T144" l="1"/>
  <c r="F145"/>
  <c r="F146" l="1"/>
  <c r="T145"/>
  <c r="T146" l="1"/>
  <c r="F147"/>
  <c r="T147" l="1"/>
  <c r="F148"/>
  <c r="F149" l="1"/>
  <c r="T148"/>
  <c r="T149" l="1"/>
  <c r="F150"/>
  <c r="T150" l="1"/>
  <c r="F151"/>
  <c r="T151" l="1"/>
  <c r="F152"/>
  <c r="F153" l="1"/>
  <c r="T152"/>
  <c r="F154" l="1"/>
  <c r="T153"/>
  <c r="F155" l="1"/>
  <c r="T154"/>
  <c r="T155" l="1"/>
  <c r="F156"/>
  <c r="T156" l="1"/>
  <c r="F157"/>
  <c r="F158" l="1"/>
  <c r="T157"/>
  <c r="T158" l="1"/>
  <c r="F159"/>
  <c r="T159" l="1"/>
  <c r="F160"/>
  <c r="F161" l="1"/>
  <c r="T160"/>
  <c r="T161" l="1"/>
  <c r="F162"/>
  <c r="T162" l="1"/>
  <c r="F163"/>
  <c r="F164" l="1"/>
  <c r="T163"/>
  <c r="F165" l="1"/>
  <c r="T164"/>
  <c r="T165" l="1"/>
  <c r="F166"/>
  <c r="F167" l="1"/>
  <c r="T166"/>
  <c r="F168" l="1"/>
  <c r="T167"/>
  <c r="T168" l="1"/>
  <c r="F169"/>
  <c r="T169" l="1"/>
  <c r="F170"/>
  <c r="T170" l="1"/>
  <c r="F171"/>
  <c r="T171" l="1"/>
  <c r="F172"/>
  <c r="T172" l="1"/>
  <c r="F173"/>
  <c r="T173" l="1"/>
  <c r="F174"/>
  <c r="T174" l="1"/>
  <c r="F175"/>
  <c r="T175" l="1"/>
  <c r="F176"/>
  <c r="T176" l="1"/>
  <c r="F177"/>
  <c r="T177" l="1"/>
  <c r="F178"/>
  <c r="T178" l="1"/>
  <c r="F179"/>
  <c r="T179" l="1"/>
  <c r="F180"/>
  <c r="T180" l="1"/>
  <c r="F181"/>
  <c r="T181" l="1"/>
  <c r="F182"/>
  <c r="T182" l="1"/>
  <c r="F183"/>
  <c r="T183" l="1"/>
  <c r="F184"/>
  <c r="T184" l="1"/>
  <c r="F185"/>
  <c r="T185" l="1"/>
  <c r="F186"/>
  <c r="T186" l="1"/>
  <c r="F187"/>
  <c r="T187" l="1"/>
  <c r="F188"/>
  <c r="T188" l="1"/>
  <c r="F189"/>
  <c r="T189" l="1"/>
  <c r="F190"/>
  <c r="T190" l="1"/>
  <c r="F191"/>
  <c r="F192" l="1"/>
  <c r="T191"/>
  <c r="S193" l="1"/>
  <c r="S192"/>
  <c r="S196"/>
  <c r="S200"/>
  <c r="S199"/>
  <c r="S197"/>
  <c r="S195"/>
  <c r="S198"/>
  <c r="S194"/>
  <c r="A201"/>
  <c r="A202" s="1"/>
  <c r="S202" s="1"/>
  <c r="S201" l="1"/>
  <c r="A203"/>
  <c r="S203" l="1"/>
  <c r="A204"/>
  <c r="S204" l="1"/>
  <c r="A205"/>
  <c r="S205" l="1"/>
  <c r="A206"/>
  <c r="S206" l="1"/>
  <c r="A207"/>
  <c r="S207" l="1"/>
  <c r="A208"/>
  <c r="S208" l="1"/>
  <c r="A209"/>
  <c r="S209" l="1"/>
  <c r="A210"/>
  <c r="S210" l="1"/>
  <c r="A211"/>
  <c r="S211" l="1"/>
  <c r="A212"/>
  <c r="S212" l="1"/>
  <c r="A213"/>
  <c r="A214" l="1"/>
  <c r="S213"/>
  <c r="S214" l="1"/>
  <c r="A215"/>
  <c r="S215" l="1"/>
  <c r="A216"/>
  <c r="S216" l="1"/>
  <c r="A217"/>
  <c r="S217" l="1"/>
  <c r="A218"/>
  <c r="S218" l="1"/>
  <c r="A219"/>
  <c r="S219" l="1"/>
  <c r="A220"/>
  <c r="S220" l="1"/>
  <c r="A221"/>
  <c r="S221" l="1"/>
  <c r="A222"/>
  <c r="S222" l="1"/>
  <c r="A223"/>
  <c r="S223" l="1"/>
  <c r="A224"/>
  <c r="S224" l="1"/>
  <c r="A225"/>
  <c r="S225" l="1"/>
  <c r="A226"/>
  <c r="S226" l="1"/>
  <c r="A227"/>
  <c r="S227" l="1"/>
  <c r="A228"/>
  <c r="S228" l="1"/>
  <c r="A229"/>
  <c r="A230" l="1"/>
  <c r="S229"/>
  <c r="S230" l="1"/>
  <c r="A231"/>
  <c r="S231" l="1"/>
  <c r="A232"/>
  <c r="S232" l="1"/>
  <c r="A233"/>
  <c r="S233" l="1"/>
  <c r="A234"/>
  <c r="S234" l="1"/>
  <c r="A235"/>
  <c r="S235" l="1"/>
  <c r="A236"/>
  <c r="S236" l="1"/>
  <c r="A237"/>
  <c r="S237" l="1"/>
  <c r="A238"/>
  <c r="S238" l="1"/>
  <c r="A239"/>
  <c r="S239" l="1"/>
  <c r="A240"/>
  <c r="S240" l="1"/>
  <c r="A241"/>
  <c r="A242" l="1"/>
  <c r="S241"/>
  <c r="S242" l="1"/>
  <c r="A243"/>
  <c r="S243" l="1"/>
  <c r="A244"/>
  <c r="S244" l="1"/>
  <c r="A245"/>
  <c r="S245" l="1"/>
  <c r="A246"/>
  <c r="S246" l="1"/>
  <c r="A247"/>
  <c r="S247" l="1"/>
  <c r="A248"/>
  <c r="S248" l="1"/>
  <c r="A249"/>
  <c r="S249" l="1"/>
  <c r="A250"/>
  <c r="S250" l="1"/>
  <c r="A251"/>
  <c r="A252" l="1"/>
  <c r="S251"/>
  <c r="S252" l="1"/>
  <c r="A253"/>
  <c r="S253" l="1"/>
  <c r="A254"/>
  <c r="A255" l="1"/>
  <c r="S254"/>
  <c r="S255" l="1"/>
  <c r="A256"/>
  <c r="S256" l="1"/>
  <c r="A257"/>
  <c r="A258" l="1"/>
  <c r="S257"/>
  <c r="S258" l="1"/>
  <c r="A259"/>
  <c r="S259" l="1"/>
  <c r="A260"/>
  <c r="S260" l="1"/>
  <c r="A261"/>
  <c r="S261" l="1"/>
  <c r="A262"/>
  <c r="S262" l="1"/>
  <c r="A263"/>
  <c r="S263" l="1"/>
  <c r="A264"/>
  <c r="S264" l="1"/>
  <c r="A265"/>
  <c r="A266" l="1"/>
  <c r="S265"/>
  <c r="A267" l="1"/>
  <c r="S266"/>
  <c r="S267" l="1"/>
  <c r="A268"/>
  <c r="A269" l="1"/>
  <c r="S268"/>
  <c r="S269" l="1"/>
  <c r="A270"/>
  <c r="A271" l="1"/>
  <c r="S270"/>
  <c r="S271" l="1"/>
  <c r="A272"/>
  <c r="S272" l="1"/>
  <c r="A273"/>
  <c r="S273" l="1"/>
  <c r="A274"/>
  <c r="S274" l="1"/>
  <c r="A275"/>
  <c r="S275" l="1"/>
  <c r="A276"/>
  <c r="A277" l="1"/>
  <c r="S276"/>
  <c r="S277" l="1"/>
  <c r="A278"/>
  <c r="A279" l="1"/>
  <c r="S278"/>
  <c r="S279" l="1"/>
  <c r="A280"/>
  <c r="S280" l="1"/>
  <c r="A281"/>
  <c r="S281" l="1"/>
  <c r="A282"/>
  <c r="S282" l="1"/>
  <c r="A283"/>
  <c r="S283" l="1"/>
  <c r="A284"/>
  <c r="A285" l="1"/>
  <c r="S284"/>
  <c r="S285" l="1"/>
  <c r="A286"/>
  <c r="S286" l="1"/>
  <c r="A287"/>
  <c r="S287" l="1"/>
  <c r="A288"/>
  <c r="S288" l="1"/>
  <c r="A289"/>
  <c r="S289" l="1"/>
  <c r="A290"/>
  <c r="S290" l="1"/>
  <c r="A291"/>
  <c r="A292" l="1"/>
  <c r="A293" s="1"/>
  <c r="A294" s="1"/>
  <c r="A295" s="1"/>
  <c r="S291"/>
  <c r="F194"/>
  <c r="F195" l="1"/>
  <c r="F196" l="1"/>
  <c r="F197" l="1"/>
  <c r="F198" l="1"/>
  <c r="F199" l="1"/>
  <c r="F200" l="1"/>
  <c r="F201" l="1"/>
  <c r="F202" l="1"/>
  <c r="F203" l="1"/>
  <c r="F204" l="1"/>
  <c r="F205" l="1"/>
  <c r="F206" l="1"/>
  <c r="F207" l="1"/>
  <c r="F208" l="1"/>
  <c r="F209" l="1"/>
  <c r="F210" l="1"/>
  <c r="F211" l="1"/>
  <c r="F212" l="1"/>
  <c r="F213" l="1"/>
  <c r="F214" l="1"/>
  <c r="F215" l="1"/>
  <c r="F216" l="1"/>
  <c r="F217" l="1"/>
  <c r="F218" l="1"/>
  <c r="F219" l="1"/>
  <c r="F220" l="1"/>
  <c r="F221" l="1"/>
  <c r="F222" l="1"/>
  <c r="F223" l="1"/>
  <c r="F224" l="1"/>
  <c r="F225" l="1"/>
  <c r="F226" l="1"/>
  <c r="F227" l="1"/>
  <c r="F228" l="1"/>
  <c r="F229" l="1"/>
  <c r="F230" l="1"/>
  <c r="F231" l="1"/>
  <c r="F232" l="1"/>
  <c r="F233" l="1"/>
  <c r="F234" l="1"/>
  <c r="F235" l="1"/>
  <c r="F236" l="1"/>
  <c r="F237" l="1"/>
  <c r="F238" l="1"/>
  <c r="F239" l="1"/>
  <c r="F240" l="1"/>
  <c r="F241" l="1"/>
  <c r="F242" l="1"/>
  <c r="F243" l="1"/>
  <c r="F244" l="1"/>
  <c r="F245" l="1"/>
  <c r="F246" l="1"/>
  <c r="F247" l="1"/>
  <c r="F248" l="1"/>
  <c r="F249" l="1"/>
  <c r="F250" l="1"/>
  <c r="F251" l="1"/>
  <c r="F252" l="1"/>
  <c r="F253" l="1"/>
  <c r="F254" l="1"/>
  <c r="F255" l="1"/>
  <c r="F256" l="1"/>
  <c r="F257" l="1"/>
  <c r="F258" l="1"/>
  <c r="F259" l="1"/>
  <c r="F260" l="1"/>
  <c r="F261" l="1"/>
  <c r="F262" l="1"/>
  <c r="F263" l="1"/>
  <c r="F264" l="1"/>
  <c r="F265" l="1"/>
  <c r="F266" l="1"/>
  <c r="F267" l="1"/>
  <c r="F268" l="1"/>
  <c r="F269" l="1"/>
  <c r="F270" l="1"/>
  <c r="F271" l="1"/>
  <c r="F272" l="1"/>
  <c r="F273" l="1"/>
  <c r="F274" l="1"/>
  <c r="F275" l="1"/>
  <c r="F276" l="1"/>
  <c r="F277" l="1"/>
  <c r="F278" l="1"/>
  <c r="F279" l="1"/>
  <c r="F280" l="1"/>
  <c r="F281" l="1"/>
  <c r="F282" l="1"/>
  <c r="F283" l="1"/>
  <c r="F284" l="1"/>
  <c r="F285" l="1"/>
  <c r="F286" l="1"/>
  <c r="F287" l="1"/>
  <c r="F288" l="1"/>
  <c r="F289" l="1"/>
  <c r="F290" l="1"/>
  <c r="F291" l="1"/>
  <c r="F292" l="1"/>
  <c r="F293" s="1"/>
  <c r="F294" s="1"/>
  <c r="T192"/>
  <c r="T193"/>
  <c r="T194"/>
  <c r="T196"/>
  <c r="T195"/>
  <c r="H197"/>
  <c r="T197" s="1"/>
  <c r="H198" l="1"/>
  <c r="T198" s="1"/>
  <c r="H199" l="1"/>
  <c r="T199" s="1"/>
  <c r="H200"/>
  <c r="H201" l="1"/>
  <c r="T200"/>
  <c r="T201" l="1"/>
  <c r="H202"/>
  <c r="T202" l="1"/>
  <c r="H203"/>
  <c r="T203" l="1"/>
  <c r="H204"/>
  <c r="T204" l="1"/>
  <c r="H205"/>
  <c r="T205" l="1"/>
  <c r="H206"/>
  <c r="T206" l="1"/>
  <c r="H207"/>
  <c r="T207" l="1"/>
  <c r="H208"/>
  <c r="T208" l="1"/>
  <c r="H209"/>
  <c r="T209" l="1"/>
  <c r="H210"/>
  <c r="T210" l="1"/>
  <c r="H211"/>
  <c r="T211" l="1"/>
  <c r="H212"/>
  <c r="T212" l="1"/>
  <c r="H213"/>
  <c r="T213" l="1"/>
  <c r="H214"/>
  <c r="H215" l="1"/>
  <c r="T214"/>
  <c r="T215" l="1"/>
  <c r="H216"/>
  <c r="T216" l="1"/>
  <c r="H217"/>
  <c r="H218" l="1"/>
  <c r="T217"/>
  <c r="T218" l="1"/>
  <c r="H219"/>
  <c r="H220" l="1"/>
  <c r="T219"/>
  <c r="T220" l="1"/>
  <c r="H221"/>
  <c r="T221" l="1"/>
  <c r="H222"/>
  <c r="T222" l="1"/>
  <c r="H223"/>
  <c r="T223" l="1"/>
  <c r="H224"/>
  <c r="T224" l="1"/>
  <c r="H225"/>
  <c r="T225" l="1"/>
  <c r="H226"/>
  <c r="T226" l="1"/>
  <c r="H227"/>
  <c r="T227" l="1"/>
  <c r="H228"/>
  <c r="T228" l="1"/>
  <c r="H229"/>
  <c r="T229" l="1"/>
  <c r="H230"/>
  <c r="T230" l="1"/>
  <c r="H231"/>
  <c r="T231" l="1"/>
  <c r="H232"/>
  <c r="T232" l="1"/>
  <c r="H233"/>
  <c r="T233" l="1"/>
  <c r="H234"/>
  <c r="T234" l="1"/>
  <c r="H235"/>
  <c r="H236" l="1"/>
  <c r="T235"/>
  <c r="T236" l="1"/>
  <c r="H237"/>
  <c r="T237" l="1"/>
  <c r="H238"/>
  <c r="T238" l="1"/>
  <c r="H239"/>
  <c r="T239" l="1"/>
  <c r="H240"/>
  <c r="T240" l="1"/>
  <c r="H241"/>
  <c r="T241" l="1"/>
  <c r="H242"/>
  <c r="T242" l="1"/>
  <c r="H243"/>
  <c r="H244" l="1"/>
  <c r="T243"/>
  <c r="T244" l="1"/>
  <c r="H245"/>
  <c r="T245" l="1"/>
  <c r="H246"/>
  <c r="T246" l="1"/>
  <c r="H247"/>
  <c r="T247" l="1"/>
  <c r="H248"/>
  <c r="T248" l="1"/>
  <c r="H249"/>
  <c r="T249" l="1"/>
  <c r="H250"/>
  <c r="T250" l="1"/>
  <c r="H251"/>
  <c r="H252" l="1"/>
  <c r="T251"/>
  <c r="T252" l="1"/>
  <c r="H253"/>
  <c r="T253" l="1"/>
  <c r="H254"/>
  <c r="T254" l="1"/>
  <c r="H255"/>
  <c r="T255" l="1"/>
  <c r="H256"/>
  <c r="T256" l="1"/>
  <c r="H257"/>
  <c r="T257" l="1"/>
  <c r="H258"/>
  <c r="T258" l="1"/>
  <c r="H259"/>
  <c r="H260" l="1"/>
  <c r="T259"/>
  <c r="T260" l="1"/>
  <c r="H261"/>
  <c r="T261" l="1"/>
  <c r="H262"/>
  <c r="T262" l="1"/>
  <c r="H263"/>
  <c r="T263" l="1"/>
  <c r="H264"/>
  <c r="T264" l="1"/>
  <c r="H265"/>
  <c r="T265" l="1"/>
  <c r="H266"/>
  <c r="T266" l="1"/>
  <c r="H267"/>
  <c r="H268" l="1"/>
  <c r="T267"/>
  <c r="T268" l="1"/>
  <c r="H269"/>
  <c r="T269" l="1"/>
  <c r="H270"/>
  <c r="T270" l="1"/>
  <c r="H271"/>
  <c r="T271" l="1"/>
  <c r="H272"/>
  <c r="T272" l="1"/>
  <c r="H273"/>
  <c r="T273" l="1"/>
  <c r="H274"/>
  <c r="T274" l="1"/>
  <c r="H275"/>
  <c r="H276" l="1"/>
  <c r="T275"/>
  <c r="T276" l="1"/>
  <c r="H277"/>
  <c r="T277" l="1"/>
  <c r="H278"/>
  <c r="T278" l="1"/>
  <c r="H279"/>
  <c r="T279" l="1"/>
  <c r="H280"/>
  <c r="T280" l="1"/>
  <c r="H281"/>
  <c r="T281" l="1"/>
  <c r="H282"/>
  <c r="T282" l="1"/>
  <c r="H283"/>
  <c r="H284" l="1"/>
  <c r="T283"/>
  <c r="T284" l="1"/>
  <c r="H285"/>
  <c r="T285" l="1"/>
  <c r="H286"/>
  <c r="T286" l="1"/>
  <c r="H287"/>
  <c r="H288" l="1"/>
  <c r="T287"/>
  <c r="T288" l="1"/>
  <c r="H289"/>
  <c r="H290" l="1"/>
  <c r="T289"/>
  <c r="T290" l="1"/>
  <c r="H291"/>
  <c r="T291" l="1"/>
  <c r="H292"/>
  <c r="H293" s="1"/>
  <c r="H294" s="1"/>
  <c r="S293"/>
  <c r="S292"/>
  <c r="S294"/>
  <c r="S295"/>
  <c r="A296"/>
  <c r="S296" l="1"/>
  <c r="A297"/>
  <c r="S297" l="1"/>
  <c r="A298"/>
  <c r="S298" l="1"/>
  <c r="A299"/>
  <c r="S299" l="1"/>
  <c r="A300"/>
  <c r="S300" l="1"/>
  <c r="A301"/>
  <c r="S301" l="1"/>
  <c r="A302"/>
  <c r="S302" l="1"/>
  <c r="A303"/>
  <c r="S303" l="1"/>
  <c r="A304"/>
  <c r="S304" l="1"/>
  <c r="A305"/>
  <c r="S305" l="1"/>
  <c r="A306"/>
  <c r="S306" l="1"/>
  <c r="A307"/>
  <c r="S307" l="1"/>
  <c r="A308"/>
  <c r="S308" l="1"/>
  <c r="A309"/>
  <c r="S309" l="1"/>
  <c r="A310"/>
  <c r="S310" l="1"/>
  <c r="A311"/>
  <c r="S311" l="1"/>
  <c r="A312"/>
  <c r="S312" l="1"/>
  <c r="A313"/>
  <c r="S313" l="1"/>
  <c r="A314"/>
  <c r="S314" l="1"/>
  <c r="A315"/>
  <c r="S315" l="1"/>
  <c r="A316"/>
  <c r="S316" l="1"/>
  <c r="A317"/>
  <c r="S317" l="1"/>
  <c r="A318"/>
  <c r="S318" l="1"/>
  <c r="A319"/>
  <c r="A320" l="1"/>
  <c r="S319"/>
  <c r="S320" l="1"/>
  <c r="A321"/>
  <c r="S321" l="1"/>
  <c r="A322"/>
  <c r="S322" l="1"/>
  <c r="A323"/>
  <c r="S323" l="1"/>
  <c r="A324"/>
  <c r="S324" l="1"/>
  <c r="A325"/>
  <c r="A326" l="1"/>
  <c r="S325"/>
  <c r="S326" l="1"/>
  <c r="A327"/>
  <c r="S327" l="1"/>
  <c r="A328"/>
  <c r="S328" l="1"/>
  <c r="A329"/>
  <c r="S329" l="1"/>
  <c r="A330"/>
  <c r="S330" l="1"/>
  <c r="A331"/>
  <c r="S331" l="1"/>
  <c r="A332"/>
  <c r="S332" l="1"/>
  <c r="A333"/>
  <c r="A334" l="1"/>
  <c r="S333"/>
  <c r="S334" l="1"/>
  <c r="A335"/>
  <c r="A336" l="1"/>
  <c r="S335"/>
  <c r="S336" l="1"/>
  <c r="A337"/>
  <c r="S337" l="1"/>
  <c r="A338"/>
  <c r="S338" l="1"/>
  <c r="A339"/>
  <c r="S339" l="1"/>
  <c r="A340"/>
  <c r="S340" l="1"/>
  <c r="A341"/>
  <c r="S341" l="1"/>
  <c r="A342"/>
  <c r="S342" l="1"/>
  <c r="A343"/>
  <c r="A344" l="1"/>
  <c r="S343"/>
  <c r="S344" l="1"/>
  <c r="A345"/>
  <c r="A346" l="1"/>
  <c r="S345"/>
  <c r="S346" l="1"/>
  <c r="A347"/>
  <c r="A348" l="1"/>
  <c r="S347"/>
  <c r="S348" l="1"/>
  <c r="A349"/>
  <c r="A350" l="1"/>
  <c r="S349"/>
  <c r="S350" l="1"/>
  <c r="A351"/>
  <c r="A352" l="1"/>
  <c r="S351"/>
  <c r="S352" l="1"/>
  <c r="A353"/>
  <c r="A354" l="1"/>
  <c r="S353"/>
  <c r="S354" l="1"/>
  <c r="A355"/>
  <c r="S355" l="1"/>
  <c r="A356"/>
  <c r="S356" l="1"/>
  <c r="A357"/>
  <c r="S357" l="1"/>
  <c r="A358"/>
  <c r="S358" l="1"/>
  <c r="A359"/>
  <c r="S359" l="1"/>
  <c r="A360"/>
  <c r="S360" l="1"/>
  <c r="A361"/>
  <c r="S361" l="1"/>
  <c r="A362"/>
  <c r="S362" l="1"/>
  <c r="A363"/>
  <c r="S363" l="1"/>
  <c r="A364"/>
  <c r="A365" l="1"/>
  <c r="S364"/>
  <c r="S365" l="1"/>
  <c r="A366"/>
  <c r="A367" l="1"/>
  <c r="S366"/>
  <c r="S367" l="1"/>
  <c r="A368"/>
  <c r="S368" l="1"/>
  <c r="A369"/>
  <c r="S369" l="1"/>
  <c r="A370"/>
  <c r="S370" l="1"/>
  <c r="A371"/>
  <c r="S371" l="1"/>
  <c r="A372"/>
  <c r="S372" l="1"/>
  <c r="A373"/>
  <c r="S373" l="1"/>
  <c r="A374"/>
  <c r="S374" l="1"/>
  <c r="A375"/>
  <c r="A376" l="1"/>
  <c r="S375"/>
  <c r="S376" l="1"/>
  <c r="A377"/>
  <c r="S377" l="1"/>
  <c r="A378"/>
  <c r="S378" l="1"/>
  <c r="A379"/>
  <c r="S379" l="1"/>
  <c r="A380"/>
  <c r="S380" l="1"/>
  <c r="A381"/>
  <c r="S381" l="1"/>
  <c r="A382"/>
  <c r="S382" l="1"/>
  <c r="A383"/>
  <c r="S383" l="1"/>
  <c r="A384"/>
  <c r="S384" l="1"/>
  <c r="A385"/>
  <c r="A386" l="1"/>
  <c r="S385"/>
  <c r="S386" l="1"/>
  <c r="A387"/>
  <c r="S387" l="1"/>
  <c r="A388"/>
  <c r="A389" l="1"/>
  <c r="S388"/>
  <c r="S389" l="1"/>
  <c r="A390"/>
  <c r="S390" l="1"/>
  <c r="A391"/>
  <c r="S391" l="1"/>
  <c r="A392"/>
  <c r="A393" s="1"/>
  <c r="A394" s="1"/>
  <c r="T294"/>
  <c r="T292"/>
  <c r="T293"/>
  <c r="D295"/>
  <c r="D296" s="1"/>
  <c r="H295"/>
  <c r="H296" s="1"/>
  <c r="H297" s="1"/>
  <c r="H298" s="1"/>
  <c r="H299" s="1"/>
  <c r="H300" s="1"/>
  <c r="H301" s="1"/>
  <c r="H302" s="1"/>
  <c r="H303" s="1"/>
  <c r="H304" s="1"/>
  <c r="H305" s="1"/>
  <c r="H306" s="1"/>
  <c r="H307" s="1"/>
  <c r="H308" s="1"/>
  <c r="H309" s="1"/>
  <c r="H310" s="1"/>
  <c r="H311" s="1"/>
  <c r="H312" s="1"/>
  <c r="H313" s="1"/>
  <c r="H314" s="1"/>
  <c r="H315" s="1"/>
  <c r="H316" s="1"/>
  <c r="H317" s="1"/>
  <c r="H318" s="1"/>
  <c r="H319" s="1"/>
  <c r="H320" s="1"/>
  <c r="H321" s="1"/>
  <c r="H322" s="1"/>
  <c r="H323" s="1"/>
  <c r="H324" s="1"/>
  <c r="H325" s="1"/>
  <c r="H326" s="1"/>
  <c r="H327" s="1"/>
  <c r="H328" s="1"/>
  <c r="H329" s="1"/>
  <c r="H330" s="1"/>
  <c r="H331" s="1"/>
  <c r="H332" s="1"/>
  <c r="H333" s="1"/>
  <c r="H334" s="1"/>
  <c r="H335" s="1"/>
  <c r="H336" s="1"/>
  <c r="H337" s="1"/>
  <c r="H338" s="1"/>
  <c r="H339" s="1"/>
  <c r="H340" s="1"/>
  <c r="H341" s="1"/>
  <c r="H342" s="1"/>
  <c r="H343" s="1"/>
  <c r="H344" s="1"/>
  <c r="H345" s="1"/>
  <c r="H346" s="1"/>
  <c r="H347" s="1"/>
  <c r="H348" s="1"/>
  <c r="H349" s="1"/>
  <c r="H350" s="1"/>
  <c r="H351" s="1"/>
  <c r="H352" s="1"/>
  <c r="H353" s="1"/>
  <c r="H354" s="1"/>
  <c r="H355" s="1"/>
  <c r="H356" s="1"/>
  <c r="H357" s="1"/>
  <c r="H358" s="1"/>
  <c r="H359" s="1"/>
  <c r="H360" s="1"/>
  <c r="H361" s="1"/>
  <c r="H362" s="1"/>
  <c r="H363" s="1"/>
  <c r="H364" s="1"/>
  <c r="H365" s="1"/>
  <c r="H366" s="1"/>
  <c r="H367" s="1"/>
  <c r="H368" s="1"/>
  <c r="H369" s="1"/>
  <c r="H370" s="1"/>
  <c r="H371" s="1"/>
  <c r="H372" s="1"/>
  <c r="H373" s="1"/>
  <c r="H374" s="1"/>
  <c r="H375" s="1"/>
  <c r="H376" s="1"/>
  <c r="H377" s="1"/>
  <c r="H378" s="1"/>
  <c r="H379" s="1"/>
  <c r="H380" s="1"/>
  <c r="H381" s="1"/>
  <c r="H382" s="1"/>
  <c r="H383" s="1"/>
  <c r="H384" s="1"/>
  <c r="H385" s="1"/>
  <c r="H386" s="1"/>
  <c r="H387" s="1"/>
  <c r="H388" s="1"/>
  <c r="F295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F375" s="1"/>
  <c r="F376" s="1"/>
  <c r="F377" s="1"/>
  <c r="F378" s="1"/>
  <c r="F379" s="1"/>
  <c r="F380" s="1"/>
  <c r="F381" s="1"/>
  <c r="F382" s="1"/>
  <c r="F383" s="1"/>
  <c r="F384" s="1"/>
  <c r="F385" s="1"/>
  <c r="F386" s="1"/>
  <c r="F387" s="1"/>
  <c r="F388" s="1"/>
  <c r="F389" s="1"/>
  <c r="F390" s="1"/>
  <c r="F391" s="1"/>
  <c r="F392" s="1"/>
  <c r="F393" s="1"/>
  <c r="F394" s="1"/>
  <c r="T295" l="1"/>
  <c r="T296"/>
  <c r="D297"/>
  <c r="T297" l="1"/>
  <c r="D298"/>
  <c r="T298" l="1"/>
  <c r="D299"/>
  <c r="D300" l="1"/>
  <c r="T299"/>
  <c r="T300" l="1"/>
  <c r="D301"/>
  <c r="D302" l="1"/>
  <c r="T301"/>
  <c r="T302" l="1"/>
  <c r="D303"/>
  <c r="D304" l="1"/>
  <c r="T303"/>
  <c r="D305" l="1"/>
  <c r="T304"/>
  <c r="D306" l="1"/>
  <c r="T305"/>
  <c r="D307" l="1"/>
  <c r="T306"/>
  <c r="D308" l="1"/>
  <c r="T307"/>
  <c r="D309" l="1"/>
  <c r="T308"/>
  <c r="D310" l="1"/>
  <c r="T309"/>
  <c r="D311" l="1"/>
  <c r="T310"/>
  <c r="D312" l="1"/>
  <c r="T311"/>
  <c r="D313" l="1"/>
  <c r="T312"/>
  <c r="D314" l="1"/>
  <c r="T313"/>
  <c r="D315" l="1"/>
  <c r="T314"/>
  <c r="D316" l="1"/>
  <c r="T315"/>
  <c r="D317" l="1"/>
  <c r="T316"/>
  <c r="D318" l="1"/>
  <c r="T317"/>
  <c r="D319" l="1"/>
  <c r="T318"/>
  <c r="D320" l="1"/>
  <c r="T319"/>
  <c r="D321" l="1"/>
  <c r="T320"/>
  <c r="D322" l="1"/>
  <c r="T321"/>
  <c r="D323" l="1"/>
  <c r="T322"/>
  <c r="D324" l="1"/>
  <c r="T323"/>
  <c r="D325" l="1"/>
  <c r="T324"/>
  <c r="D326" l="1"/>
  <c r="T325"/>
  <c r="D327" l="1"/>
  <c r="T326"/>
  <c r="D328" l="1"/>
  <c r="T327"/>
  <c r="D329" l="1"/>
  <c r="T328"/>
  <c r="D330" l="1"/>
  <c r="T329"/>
  <c r="D331" l="1"/>
  <c r="T330"/>
  <c r="D332" l="1"/>
  <c r="T331"/>
  <c r="D333" l="1"/>
  <c r="T332"/>
  <c r="D334" l="1"/>
  <c r="T333"/>
  <c r="D335" l="1"/>
  <c r="T334"/>
  <c r="D336" l="1"/>
  <c r="T335"/>
  <c r="D337" l="1"/>
  <c r="T336"/>
  <c r="D338" l="1"/>
  <c r="T337"/>
  <c r="D339" l="1"/>
  <c r="T338"/>
  <c r="D340" l="1"/>
  <c r="T339"/>
  <c r="D341" l="1"/>
  <c r="T340"/>
  <c r="D342" l="1"/>
  <c r="T341"/>
  <c r="D343" l="1"/>
  <c r="T342"/>
  <c r="D344" l="1"/>
  <c r="T343"/>
  <c r="D345" l="1"/>
  <c r="T344"/>
  <c r="D346" l="1"/>
  <c r="T345"/>
  <c r="D347" l="1"/>
  <c r="T346"/>
  <c r="D348" l="1"/>
  <c r="T347"/>
  <c r="D349" l="1"/>
  <c r="T348"/>
  <c r="T349" l="1"/>
  <c r="D350"/>
  <c r="T350" l="1"/>
  <c r="D351"/>
  <c r="T351" l="1"/>
  <c r="D352"/>
  <c r="T352" l="1"/>
  <c r="D353"/>
  <c r="T353" l="1"/>
  <c r="D354"/>
  <c r="T354" l="1"/>
  <c r="D355"/>
  <c r="T355" l="1"/>
  <c r="D356"/>
  <c r="T356" l="1"/>
  <c r="D357"/>
  <c r="T357" l="1"/>
  <c r="D358"/>
  <c r="T358" l="1"/>
  <c r="D359"/>
  <c r="T359" l="1"/>
  <c r="D360"/>
  <c r="T360" l="1"/>
  <c r="D361"/>
  <c r="T361" l="1"/>
  <c r="D362"/>
  <c r="T362" l="1"/>
  <c r="D363"/>
  <c r="T363" l="1"/>
  <c r="D364"/>
  <c r="T364" l="1"/>
  <c r="D365"/>
  <c r="T365" l="1"/>
  <c r="D366"/>
  <c r="T366" l="1"/>
  <c r="D367"/>
  <c r="T367" l="1"/>
  <c r="D368"/>
  <c r="T368" l="1"/>
  <c r="D369"/>
  <c r="T369" l="1"/>
  <c r="D370"/>
  <c r="T370" l="1"/>
  <c r="D371"/>
  <c r="T371" l="1"/>
  <c r="D372"/>
  <c r="T372" l="1"/>
  <c r="D373"/>
  <c r="T373" l="1"/>
  <c r="D374"/>
  <c r="T374" l="1"/>
  <c r="D375"/>
  <c r="T375" l="1"/>
  <c r="D376"/>
  <c r="T376" l="1"/>
  <c r="D377"/>
  <c r="T377" l="1"/>
  <c r="D378"/>
  <c r="T378" l="1"/>
  <c r="D379"/>
  <c r="T379" l="1"/>
  <c r="D380"/>
  <c r="T380" l="1"/>
  <c r="D381"/>
  <c r="T381" l="1"/>
  <c r="D382"/>
  <c r="T382" l="1"/>
  <c r="D383"/>
  <c r="T383" l="1"/>
  <c r="D384"/>
  <c r="T384" l="1"/>
  <c r="D385"/>
  <c r="T385" l="1"/>
  <c r="D386"/>
  <c r="T386" l="1"/>
  <c r="D387"/>
  <c r="T387" l="1"/>
  <c r="D388"/>
  <c r="T388" l="1"/>
  <c r="D389"/>
  <c r="T389" l="1"/>
  <c r="D390"/>
  <c r="T390" l="1"/>
  <c r="D391"/>
  <c r="D392" l="1"/>
  <c r="D393" s="1"/>
  <c r="D394" s="1"/>
  <c r="T394" s="1"/>
  <c r="T391"/>
  <c r="S393"/>
  <c r="S392"/>
  <c r="S394"/>
  <c r="D395"/>
  <c r="T393"/>
  <c r="T392"/>
  <c r="A395"/>
  <c r="F395"/>
  <c r="F396" s="1"/>
  <c r="F397" s="1"/>
  <c r="F398" s="1"/>
  <c r="F399" s="1"/>
  <c r="F400" s="1"/>
  <c r="J395"/>
  <c r="J396" s="1"/>
  <c r="J397" s="1"/>
  <c r="J398" s="1"/>
  <c r="J399" s="1"/>
  <c r="J400" s="1"/>
  <c r="J401" s="1"/>
  <c r="J402" s="1"/>
  <c r="J403" s="1"/>
  <c r="J404" s="1"/>
  <c r="J405" s="1"/>
  <c r="J406" s="1"/>
  <c r="J407" s="1"/>
  <c r="J408" s="1"/>
  <c r="J409" s="1"/>
  <c r="J410" s="1"/>
  <c r="J411" s="1"/>
  <c r="J412" s="1"/>
  <c r="J413" s="1"/>
  <c r="J414" s="1"/>
  <c r="J415" s="1"/>
  <c r="J416" s="1"/>
  <c r="J417" s="1"/>
  <c r="J418" s="1"/>
  <c r="J419" s="1"/>
  <c r="J420" s="1"/>
  <c r="J421" s="1"/>
  <c r="J422" s="1"/>
  <c r="J423" s="1"/>
  <c r="J424" s="1"/>
  <c r="J425" s="1"/>
  <c r="J426" s="1"/>
  <c r="J427" s="1"/>
  <c r="J428" s="1"/>
  <c r="J429" s="1"/>
  <c r="J430" s="1"/>
  <c r="J431" s="1"/>
  <c r="J432" s="1"/>
  <c r="J433" s="1"/>
  <c r="J434" s="1"/>
  <c r="J435" s="1"/>
  <c r="J436" s="1"/>
  <c r="J437" s="1"/>
  <c r="J438" s="1"/>
  <c r="J439" s="1"/>
  <c r="J440" s="1"/>
  <c r="J441" s="1"/>
  <c r="J442" s="1"/>
  <c r="J443" s="1"/>
  <c r="J444" s="1"/>
  <c r="J445" s="1"/>
  <c r="J446" s="1"/>
  <c r="J447" s="1"/>
  <c r="J448" s="1"/>
  <c r="J449" s="1"/>
  <c r="J450" s="1"/>
  <c r="J451" s="1"/>
  <c r="T395" l="1"/>
  <c r="A396"/>
  <c r="D396"/>
  <c r="S395"/>
  <c r="S396" l="1"/>
  <c r="A397"/>
  <c r="T396"/>
  <c r="D397"/>
  <c r="T397" l="1"/>
  <c r="D398"/>
  <c r="S397"/>
  <c r="A398"/>
  <c r="S398" l="1"/>
  <c r="A399"/>
  <c r="T398"/>
  <c r="D399"/>
  <c r="S399" l="1"/>
  <c r="A400"/>
  <c r="T399"/>
  <c r="D400"/>
  <c r="T400" l="1"/>
  <c r="D401"/>
  <c r="S400"/>
  <c r="A401"/>
  <c r="S401" l="1"/>
  <c r="A402"/>
  <c r="T401"/>
  <c r="D402"/>
  <c r="T402" l="1"/>
  <c r="D403"/>
  <c r="S402"/>
  <c r="A403"/>
  <c r="S403" l="1"/>
  <c r="A404"/>
  <c r="T403"/>
  <c r="D404"/>
  <c r="T404" l="1"/>
  <c r="D405"/>
  <c r="S404"/>
  <c r="A405"/>
  <c r="S405" l="1"/>
  <c r="A406"/>
  <c r="T405"/>
  <c r="D406"/>
  <c r="T406" l="1"/>
  <c r="D407"/>
  <c r="S406"/>
  <c r="A407"/>
  <c r="S407" l="1"/>
  <c r="A408"/>
  <c r="T407"/>
  <c r="D408"/>
  <c r="T408" l="1"/>
  <c r="D409"/>
  <c r="A409"/>
  <c r="S408"/>
  <c r="S409" l="1"/>
  <c r="A410"/>
  <c r="T409"/>
  <c r="D410"/>
  <c r="T410" l="1"/>
  <c r="D411"/>
  <c r="S410"/>
  <c r="A411"/>
  <c r="S411" l="1"/>
  <c r="A412"/>
  <c r="T411"/>
  <c r="D412"/>
  <c r="T412" l="1"/>
  <c r="D413"/>
  <c r="S412"/>
  <c r="A413"/>
  <c r="S413" l="1"/>
  <c r="A414"/>
  <c r="T413"/>
  <c r="D414"/>
  <c r="T414" l="1"/>
  <c r="D415"/>
  <c r="S414"/>
  <c r="A415"/>
  <c r="T415" l="1"/>
  <c r="D416"/>
  <c r="S415"/>
  <c r="A416"/>
  <c r="S416" l="1"/>
  <c r="A417"/>
  <c r="T416"/>
  <c r="D417"/>
  <c r="T417" l="1"/>
  <c r="D418"/>
  <c r="S417"/>
  <c r="A418"/>
  <c r="S418" l="1"/>
  <c r="A419"/>
  <c r="T418"/>
  <c r="D419"/>
  <c r="T419" l="1"/>
  <c r="D420"/>
  <c r="S419"/>
  <c r="A420"/>
  <c r="T420" l="1"/>
  <c r="D421"/>
  <c r="S420"/>
  <c r="A421"/>
  <c r="S421" l="1"/>
  <c r="A422"/>
  <c r="T421"/>
  <c r="D422"/>
  <c r="T422" l="1"/>
  <c r="D423"/>
  <c r="S422"/>
  <c r="A423"/>
  <c r="T423" l="1"/>
  <c r="D424"/>
  <c r="S423"/>
  <c r="A424"/>
  <c r="S424" l="1"/>
  <c r="A425"/>
  <c r="T424"/>
  <c r="D425"/>
  <c r="T425" l="1"/>
  <c r="D426"/>
  <c r="S425"/>
  <c r="A426"/>
  <c r="S426" l="1"/>
  <c r="A427"/>
  <c r="T426"/>
  <c r="D427"/>
  <c r="T427" l="1"/>
  <c r="D428"/>
  <c r="S427"/>
  <c r="A428"/>
  <c r="S428" l="1"/>
  <c r="A429"/>
  <c r="T428"/>
  <c r="D429"/>
  <c r="T429" l="1"/>
  <c r="D430"/>
  <c r="S429"/>
  <c r="A430"/>
  <c r="S430" l="1"/>
  <c r="A431"/>
  <c r="T430"/>
  <c r="D431"/>
  <c r="T431" l="1"/>
  <c r="D432"/>
  <c r="S431"/>
  <c r="A432"/>
  <c r="S432" l="1"/>
  <c r="A433"/>
  <c r="T432"/>
  <c r="D433"/>
  <c r="T433" l="1"/>
  <c r="D434"/>
  <c r="S433"/>
  <c r="A434"/>
  <c r="S434" l="1"/>
  <c r="A435"/>
  <c r="T434"/>
  <c r="D435"/>
  <c r="T435" l="1"/>
  <c r="D436"/>
  <c r="S435"/>
  <c r="A436"/>
  <c r="S436" l="1"/>
  <c r="A437"/>
  <c r="T436"/>
  <c r="D437"/>
  <c r="T437" l="1"/>
  <c r="D438"/>
  <c r="S437"/>
  <c r="A438"/>
  <c r="S438" l="1"/>
  <c r="A439"/>
  <c r="T438"/>
  <c r="D439"/>
  <c r="T439" l="1"/>
  <c r="D440"/>
  <c r="S439"/>
  <c r="A440"/>
  <c r="T440" l="1"/>
  <c r="D441"/>
  <c r="S440"/>
  <c r="A441"/>
  <c r="T441" l="1"/>
  <c r="D442"/>
  <c r="S441"/>
  <c r="A442"/>
  <c r="T442" l="1"/>
  <c r="D443"/>
  <c r="S442"/>
  <c r="A443"/>
  <c r="T443" l="1"/>
  <c r="D444"/>
  <c r="S443"/>
  <c r="A444"/>
  <c r="S444" l="1"/>
  <c r="A445"/>
  <c r="T444"/>
  <c r="D445"/>
  <c r="T445" l="1"/>
  <c r="D446"/>
  <c r="S445"/>
  <c r="A446"/>
  <c r="S446" l="1"/>
  <c r="A447"/>
  <c r="T446"/>
  <c r="D447"/>
  <c r="S447" l="1"/>
  <c r="A448"/>
  <c r="T447"/>
  <c r="D448"/>
  <c r="T448" l="1"/>
  <c r="D449"/>
  <c r="S448"/>
  <c r="A449"/>
  <c r="S449" l="1"/>
  <c r="A450"/>
  <c r="T449"/>
  <c r="D450"/>
  <c r="S450" l="1"/>
  <c r="A451"/>
  <c r="T450"/>
  <c r="D451"/>
  <c r="S451" l="1"/>
  <c r="A452"/>
  <c r="T451"/>
  <c r="D452"/>
  <c r="S452" l="1"/>
  <c r="A453"/>
  <c r="T452"/>
  <c r="D453"/>
  <c r="A454" l="1"/>
  <c r="S453"/>
  <c r="T453"/>
  <c r="D454"/>
  <c r="T454" l="1"/>
  <c r="D455"/>
  <c r="S454"/>
  <c r="A455"/>
  <c r="S455" l="1"/>
  <c r="A456"/>
  <c r="T455"/>
  <c r="D456"/>
  <c r="T456" l="1"/>
  <c r="D457"/>
  <c r="A457"/>
  <c r="S456"/>
  <c r="T457" l="1"/>
  <c r="D458"/>
  <c r="S457"/>
  <c r="A458"/>
  <c r="S458" l="1"/>
  <c r="A459"/>
  <c r="T458"/>
  <c r="D459"/>
  <c r="T459" l="1"/>
  <c r="D460"/>
  <c r="S459"/>
  <c r="A460"/>
  <c r="S460" l="1"/>
  <c r="A461"/>
  <c r="T460"/>
  <c r="D461"/>
  <c r="T461" l="1"/>
  <c r="D462"/>
  <c r="A462"/>
  <c r="S461"/>
  <c r="T462" l="1"/>
  <c r="D463"/>
  <c r="S462"/>
  <c r="A463"/>
  <c r="S463" l="1"/>
  <c r="A464"/>
  <c r="T463"/>
  <c r="D464"/>
  <c r="T464" l="1"/>
  <c r="D465"/>
  <c r="S464"/>
  <c r="A465"/>
  <c r="A466" l="1"/>
  <c r="S465"/>
  <c r="T465"/>
  <c r="D466"/>
  <c r="S466" l="1"/>
  <c r="A467"/>
  <c r="T466"/>
  <c r="D467"/>
  <c r="T467" l="1"/>
  <c r="D468"/>
  <c r="S467"/>
  <c r="A468"/>
  <c r="S468" l="1"/>
  <c r="A469"/>
  <c r="T468"/>
  <c r="D469"/>
  <c r="T469" l="1"/>
  <c r="D470"/>
  <c r="A470"/>
  <c r="S469"/>
  <c r="T470" l="1"/>
  <c r="D471"/>
  <c r="S470"/>
  <c r="A471"/>
  <c r="A472" l="1"/>
  <c r="S471"/>
  <c r="T471"/>
  <c r="D472"/>
  <c r="S472" l="1"/>
  <c r="A473"/>
  <c r="T472"/>
  <c r="D473"/>
  <c r="T473" l="1"/>
  <c r="D474"/>
  <c r="S473"/>
  <c r="A474"/>
  <c r="S474" l="1"/>
  <c r="A475"/>
  <c r="T474"/>
  <c r="D475"/>
  <c r="T475" l="1"/>
  <c r="D476"/>
  <c r="A476"/>
  <c r="S475"/>
  <c r="S476" l="1"/>
  <c r="A477"/>
  <c r="T476"/>
  <c r="D477"/>
  <c r="A478" l="1"/>
  <c r="S477"/>
  <c r="T477"/>
  <c r="D478"/>
  <c r="T478" l="1"/>
  <c r="D479"/>
  <c r="S478"/>
  <c r="A479"/>
  <c r="S479" l="1"/>
  <c r="A480"/>
  <c r="T479"/>
  <c r="D480"/>
  <c r="T480" l="1"/>
  <c r="D481"/>
  <c r="S480"/>
  <c r="A481"/>
  <c r="A482" l="1"/>
  <c r="S481"/>
  <c r="T481"/>
  <c r="D482"/>
  <c r="S482" l="1"/>
  <c r="A483"/>
  <c r="T482"/>
  <c r="D483"/>
  <c r="T483" l="1"/>
  <c r="D484"/>
  <c r="S483"/>
  <c r="A484"/>
  <c r="S484" l="1"/>
  <c r="A485"/>
  <c r="T484"/>
  <c r="D485"/>
  <c r="T485" l="1"/>
  <c r="D486"/>
  <c r="A486"/>
  <c r="S485"/>
  <c r="S486" l="1"/>
  <c r="A487"/>
  <c r="T486"/>
  <c r="D487"/>
  <c r="T487" l="1"/>
  <c r="D488"/>
  <c r="S487"/>
  <c r="A488"/>
  <c r="S488" l="1"/>
  <c r="A489"/>
  <c r="T488"/>
  <c r="D489"/>
  <c r="T489" l="1"/>
  <c r="D490"/>
  <c r="S489"/>
  <c r="A490"/>
  <c r="S490" l="1"/>
  <c r="A491"/>
  <c r="T490"/>
  <c r="D491"/>
  <c r="D492" l="1"/>
  <c r="T491"/>
  <c r="S491"/>
  <c r="A492"/>
  <c r="A493" s="1"/>
  <c r="A494" s="1"/>
  <c r="A495" s="1"/>
  <c r="A496" s="1"/>
  <c r="A497" s="1"/>
  <c r="S497" s="1"/>
  <c r="S495" l="1"/>
  <c r="S492"/>
  <c r="S494"/>
  <c r="S493"/>
  <c r="S496"/>
  <c r="A498"/>
  <c r="S498" l="1"/>
  <c r="A499"/>
  <c r="S499" l="1"/>
  <c r="A500"/>
  <c r="S500" l="1"/>
  <c r="A501"/>
  <c r="S501" l="1"/>
  <c r="A502"/>
  <c r="S502" l="1"/>
  <c r="A503"/>
  <c r="S503" l="1"/>
  <c r="A504"/>
  <c r="S504" l="1"/>
  <c r="A505"/>
  <c r="S505" l="1"/>
  <c r="A506"/>
  <c r="S506" l="1"/>
  <c r="A507"/>
  <c r="S507" l="1"/>
  <c r="A508"/>
  <c r="S508" l="1"/>
  <c r="A509"/>
  <c r="S509" l="1"/>
  <c r="A510"/>
  <c r="S510" l="1"/>
  <c r="A511"/>
  <c r="S511" l="1"/>
  <c r="A512"/>
  <c r="S512" l="1"/>
  <c r="A513"/>
  <c r="S513" l="1"/>
  <c r="A514"/>
  <c r="S514" l="1"/>
  <c r="A515"/>
  <c r="S515" l="1"/>
  <c r="A516"/>
  <c r="S516" l="1"/>
  <c r="A517"/>
  <c r="S517" l="1"/>
  <c r="A518"/>
  <c r="S518" l="1"/>
  <c r="A519"/>
  <c r="S519" l="1"/>
  <c r="A520"/>
  <c r="S520" l="1"/>
  <c r="A521"/>
  <c r="S521" l="1"/>
  <c r="A522"/>
  <c r="S522" l="1"/>
  <c r="A523"/>
  <c r="S523" l="1"/>
  <c r="A524"/>
  <c r="S524" l="1"/>
  <c r="A525"/>
  <c r="S525" l="1"/>
  <c r="A526"/>
  <c r="S526" l="1"/>
  <c r="A527"/>
  <c r="S527" l="1"/>
  <c r="A528"/>
  <c r="S528" l="1"/>
  <c r="A529"/>
  <c r="S529" l="1"/>
  <c r="A530"/>
  <c r="S530" l="1"/>
  <c r="A531"/>
  <c r="S531" l="1"/>
  <c r="A532"/>
  <c r="S532" l="1"/>
  <c r="A533"/>
  <c r="S533" l="1"/>
  <c r="A534"/>
  <c r="S534" l="1"/>
  <c r="A535"/>
  <c r="S535" l="1"/>
  <c r="A536"/>
  <c r="S536" l="1"/>
  <c r="A537"/>
  <c r="S537" l="1"/>
  <c r="A538"/>
  <c r="S538" l="1"/>
  <c r="A539"/>
  <c r="S539" l="1"/>
  <c r="A540"/>
  <c r="S540" l="1"/>
  <c r="A541"/>
  <c r="S541" l="1"/>
  <c r="A542"/>
  <c r="S542" l="1"/>
  <c r="A543"/>
  <c r="S543" l="1"/>
  <c r="A544"/>
  <c r="S544" l="1"/>
  <c r="A545"/>
  <c r="S545" l="1"/>
  <c r="A546"/>
  <c r="S546" l="1"/>
  <c r="A547"/>
  <c r="S547" l="1"/>
  <c r="A548"/>
  <c r="S548" l="1"/>
  <c r="A549"/>
  <c r="S549" l="1"/>
  <c r="A550"/>
  <c r="S550" l="1"/>
  <c r="A551"/>
  <c r="S551" l="1"/>
  <c r="A552"/>
  <c r="S552" l="1"/>
  <c r="A553"/>
  <c r="S553" l="1"/>
  <c r="A554"/>
  <c r="S554" l="1"/>
  <c r="A555"/>
  <c r="S555" l="1"/>
  <c r="A556"/>
  <c r="S556" l="1"/>
  <c r="A557"/>
  <c r="S557" l="1"/>
  <c r="A558"/>
  <c r="S558" l="1"/>
  <c r="A559"/>
  <c r="S559" l="1"/>
  <c r="A560"/>
  <c r="S560" l="1"/>
  <c r="A561"/>
  <c r="S561" l="1"/>
  <c r="A562"/>
  <c r="S562" l="1"/>
  <c r="A563"/>
  <c r="S563" l="1"/>
  <c r="A564"/>
  <c r="S564" l="1"/>
  <c r="A565"/>
  <c r="S565" l="1"/>
  <c r="A566"/>
  <c r="S566" l="1"/>
  <c r="A567"/>
  <c r="S567" l="1"/>
  <c r="A568"/>
  <c r="S568" l="1"/>
  <c r="A569"/>
  <c r="S569" l="1"/>
  <c r="A570"/>
  <c r="S570" l="1"/>
  <c r="A571"/>
  <c r="S571" l="1"/>
  <c r="A572"/>
  <c r="S572" l="1"/>
  <c r="A573"/>
  <c r="A574" l="1"/>
  <c r="S573"/>
  <c r="A575" l="1"/>
  <c r="S574"/>
  <c r="S575" l="1"/>
  <c r="A576"/>
  <c r="A577" l="1"/>
  <c r="S576"/>
  <c r="S577" l="1"/>
  <c r="A578"/>
  <c r="S578" l="1"/>
  <c r="A579"/>
  <c r="S579" l="1"/>
  <c r="A580"/>
  <c r="S580" l="1"/>
  <c r="A581"/>
  <c r="A582" l="1"/>
  <c r="S581"/>
  <c r="S582" l="1"/>
  <c r="A583"/>
  <c r="A584" l="1"/>
  <c r="S583"/>
  <c r="S584" l="1"/>
  <c r="A585"/>
  <c r="S585" l="1"/>
  <c r="A586"/>
  <c r="S586" l="1"/>
  <c r="A587"/>
  <c r="S587" l="1"/>
  <c r="A588"/>
  <c r="S588" l="1"/>
  <c r="A589"/>
  <c r="S589" l="1"/>
  <c r="A590"/>
  <c r="S590" l="1"/>
  <c r="A591"/>
  <c r="S591" l="1"/>
  <c r="A592"/>
  <c r="A593" s="1"/>
  <c r="D494"/>
  <c r="D495"/>
  <c r="D496" s="1"/>
  <c r="D497" l="1"/>
  <c r="D498" l="1"/>
  <c r="D499" l="1"/>
  <c r="D500" l="1"/>
  <c r="D501" l="1"/>
  <c r="D502" l="1"/>
  <c r="D503" l="1"/>
  <c r="D504" l="1"/>
  <c r="D505" l="1"/>
  <c r="D506" l="1"/>
  <c r="D507" l="1"/>
  <c r="D508" l="1"/>
  <c r="D509" l="1"/>
  <c r="D510" l="1"/>
  <c r="D511" l="1"/>
  <c r="D512" l="1"/>
  <c r="D513" l="1"/>
  <c r="D514" l="1"/>
  <c r="D515" l="1"/>
  <c r="D516" l="1"/>
  <c r="D517" l="1"/>
  <c r="D518" l="1"/>
  <c r="D519" l="1"/>
  <c r="D520" l="1"/>
  <c r="D521" l="1"/>
  <c r="D522" l="1"/>
  <c r="D523" l="1"/>
  <c r="D524" l="1"/>
  <c r="D525" l="1"/>
  <c r="D526" l="1"/>
  <c r="D527" l="1"/>
  <c r="D528" l="1"/>
  <c r="D529" l="1"/>
  <c r="D530" l="1"/>
  <c r="D531" l="1"/>
  <c r="D532" l="1"/>
  <c r="D533" l="1"/>
  <c r="D534" l="1"/>
  <c r="D535" l="1"/>
  <c r="D536" l="1"/>
  <c r="D537" l="1"/>
  <c r="D538" l="1"/>
  <c r="D539" l="1"/>
  <c r="D540" l="1"/>
  <c r="D541" l="1"/>
  <c r="D542" l="1"/>
  <c r="D543" l="1"/>
  <c r="D544" l="1"/>
  <c r="D545" l="1"/>
  <c r="D546" l="1"/>
  <c r="D547" l="1"/>
  <c r="D548" l="1"/>
  <c r="D549" l="1"/>
  <c r="T549" l="1"/>
  <c r="D550"/>
  <c r="T550" l="1"/>
  <c r="D551"/>
  <c r="D552" l="1"/>
  <c r="T551"/>
  <c r="T552" l="1"/>
  <c r="D553"/>
  <c r="T553" l="1"/>
  <c r="D554"/>
  <c r="T554" l="1"/>
  <c r="D555"/>
  <c r="T555" l="1"/>
  <c r="D556"/>
  <c r="D557" l="1"/>
  <c r="T556"/>
  <c r="T557" l="1"/>
  <c r="D558"/>
  <c r="T558" s="1"/>
  <c r="T493"/>
  <c r="T492"/>
  <c r="L494"/>
  <c r="T494" s="1"/>
  <c r="L495"/>
  <c r="T495" s="1"/>
  <c r="L496" l="1"/>
  <c r="T496" l="1"/>
  <c r="L497"/>
  <c r="T497" l="1"/>
  <c r="L498"/>
  <c r="T498" l="1"/>
  <c r="L499"/>
  <c r="T499" l="1"/>
  <c r="L500"/>
  <c r="T500" l="1"/>
  <c r="L501"/>
  <c r="T501" l="1"/>
  <c r="L502"/>
  <c r="L503" l="1"/>
  <c r="T502"/>
  <c r="T503" l="1"/>
  <c r="L504"/>
  <c r="T504" l="1"/>
  <c r="L505"/>
  <c r="T505" l="1"/>
  <c r="L506"/>
  <c r="T506" l="1"/>
  <c r="L507"/>
  <c r="T507" l="1"/>
  <c r="L508"/>
  <c r="T508" l="1"/>
  <c r="L509"/>
  <c r="T509" l="1"/>
  <c r="L510"/>
  <c r="T510" l="1"/>
  <c r="L511"/>
  <c r="T511" l="1"/>
  <c r="L512"/>
  <c r="T512" l="1"/>
  <c r="L513"/>
  <c r="T513" l="1"/>
  <c r="L514"/>
  <c r="T514" l="1"/>
  <c r="L515"/>
  <c r="T515" l="1"/>
  <c r="L516"/>
  <c r="T516" l="1"/>
  <c r="L517"/>
  <c r="T517" l="1"/>
  <c r="L518"/>
  <c r="L519" l="1"/>
  <c r="T518"/>
  <c r="T519" l="1"/>
  <c r="L520"/>
  <c r="T520" l="1"/>
  <c r="L521"/>
  <c r="T521" l="1"/>
  <c r="L522"/>
  <c r="T522" l="1"/>
  <c r="L523"/>
  <c r="T523" l="1"/>
  <c r="L524"/>
  <c r="T524" l="1"/>
  <c r="L525"/>
  <c r="T525" l="1"/>
  <c r="L526"/>
  <c r="T526" l="1"/>
  <c r="L527"/>
  <c r="T527" l="1"/>
  <c r="L528"/>
  <c r="T528" l="1"/>
  <c r="L529"/>
  <c r="T529" l="1"/>
  <c r="L530"/>
  <c r="T530" l="1"/>
  <c r="L531"/>
  <c r="T531" l="1"/>
  <c r="L532"/>
  <c r="T532" l="1"/>
  <c r="L533"/>
  <c r="T533" l="1"/>
  <c r="L534"/>
  <c r="L535" l="1"/>
  <c r="T534"/>
  <c r="T535" l="1"/>
  <c r="L536"/>
  <c r="T536" l="1"/>
  <c r="L537"/>
  <c r="T537" l="1"/>
  <c r="L538"/>
  <c r="T538" l="1"/>
  <c r="L539"/>
  <c r="T539" l="1"/>
  <c r="L540"/>
  <c r="T540" l="1"/>
  <c r="L541"/>
  <c r="T541" l="1"/>
  <c r="L542"/>
  <c r="T542" l="1"/>
  <c r="L543"/>
  <c r="T543" l="1"/>
  <c r="L544"/>
  <c r="T544" l="1"/>
  <c r="L545"/>
  <c r="T545" l="1"/>
  <c r="L546"/>
  <c r="T546" l="1"/>
  <c r="L547"/>
  <c r="T547" l="1"/>
  <c r="L548"/>
  <c r="T548" s="1"/>
  <c r="S592"/>
  <c r="S593"/>
  <c r="B594"/>
  <c r="A594"/>
  <c r="S594" l="1"/>
  <c r="A595"/>
  <c r="S595" l="1"/>
  <c r="A596"/>
  <c r="S596" l="1"/>
  <c r="A597"/>
  <c r="S597" l="1"/>
  <c r="A598"/>
  <c r="S598" l="1"/>
  <c r="A599"/>
  <c r="S599" l="1"/>
  <c r="A600"/>
  <c r="S600" l="1"/>
  <c r="A601"/>
  <c r="S601" l="1"/>
  <c r="A602"/>
  <c r="S602" l="1"/>
  <c r="A603"/>
  <c r="S603" l="1"/>
  <c r="A604"/>
  <c r="S604" l="1"/>
  <c r="A605"/>
  <c r="S605" l="1"/>
  <c r="A606"/>
  <c r="S606" l="1"/>
  <c r="A607"/>
  <c r="S607" l="1"/>
  <c r="A608"/>
  <c r="S608" l="1"/>
  <c r="A609"/>
  <c r="S609" l="1"/>
  <c r="A610"/>
  <c r="S610" l="1"/>
  <c r="A611"/>
  <c r="S611" l="1"/>
  <c r="A612"/>
  <c r="S612" l="1"/>
  <c r="A613"/>
  <c r="S613" l="1"/>
  <c r="A614"/>
  <c r="S614" l="1"/>
  <c r="A615"/>
  <c r="S615" l="1"/>
  <c r="A616"/>
  <c r="S616" l="1"/>
  <c r="A617"/>
  <c r="S617" l="1"/>
  <c r="A618"/>
  <c r="S618" l="1"/>
  <c r="A619"/>
  <c r="S619" l="1"/>
  <c r="A620"/>
  <c r="S620" l="1"/>
  <c r="A621"/>
  <c r="S621" l="1"/>
  <c r="A622"/>
  <c r="S622" l="1"/>
  <c r="A623"/>
  <c r="S623" l="1"/>
  <c r="A624"/>
  <c r="A625" l="1"/>
  <c r="S624"/>
  <c r="S625" l="1"/>
  <c r="A626"/>
  <c r="S626" l="1"/>
  <c r="A627"/>
  <c r="S627" l="1"/>
  <c r="A628"/>
  <c r="S628" l="1"/>
  <c r="A629"/>
  <c r="S629" l="1"/>
  <c r="A630"/>
  <c r="S630" l="1"/>
  <c r="A631"/>
  <c r="S631" l="1"/>
  <c r="A632"/>
  <c r="S632" l="1"/>
  <c r="A633"/>
  <c r="S633" l="1"/>
  <c r="A634"/>
  <c r="A635" l="1"/>
  <c r="S634"/>
  <c r="S635" l="1"/>
  <c r="A636"/>
  <c r="S636" l="1"/>
  <c r="A637"/>
  <c r="S637" l="1"/>
  <c r="A638"/>
  <c r="S638" l="1"/>
  <c r="A639"/>
  <c r="S639" l="1"/>
  <c r="A640"/>
  <c r="S640" l="1"/>
  <c r="A641"/>
  <c r="S641" l="1"/>
  <c r="A642"/>
  <c r="S642" l="1"/>
  <c r="A643"/>
  <c r="S643" l="1"/>
  <c r="A644"/>
  <c r="S644" l="1"/>
  <c r="A645"/>
  <c r="S645" l="1"/>
  <c r="A646"/>
  <c r="A647" l="1"/>
  <c r="S646"/>
  <c r="S647" l="1"/>
  <c r="A648"/>
  <c r="S648" l="1"/>
  <c r="A649"/>
  <c r="S649" l="1"/>
  <c r="A650"/>
  <c r="S650" l="1"/>
  <c r="A651"/>
  <c r="S651" l="1"/>
  <c r="A652"/>
  <c r="S652" l="1"/>
  <c r="A653"/>
  <c r="S653" l="1"/>
  <c r="A654"/>
  <c r="S654" l="1"/>
  <c r="A655"/>
  <c r="S655" l="1"/>
  <c r="A656"/>
  <c r="S656" l="1"/>
  <c r="A657"/>
  <c r="S657" l="1"/>
  <c r="A658"/>
  <c r="S658" l="1"/>
  <c r="A659"/>
  <c r="S659" l="1"/>
  <c r="A660"/>
  <c r="S660" l="1"/>
  <c r="A661"/>
  <c r="S661" l="1"/>
  <c r="A662"/>
  <c r="S662" l="1"/>
  <c r="A663"/>
  <c r="S663" l="1"/>
  <c r="A664"/>
  <c r="A665" l="1"/>
  <c r="S664"/>
  <c r="S665" l="1"/>
  <c r="A666"/>
  <c r="S666" l="1"/>
  <c r="A667"/>
  <c r="S667" l="1"/>
  <c r="A668"/>
  <c r="S668" l="1"/>
  <c r="A669"/>
  <c r="S669" l="1"/>
  <c r="A670"/>
  <c r="S670" l="1"/>
  <c r="A671"/>
  <c r="S671" l="1"/>
  <c r="A672"/>
  <c r="S672" l="1"/>
  <c r="A673"/>
  <c r="S673" l="1"/>
  <c r="A674"/>
  <c r="S674" l="1"/>
  <c r="A675"/>
  <c r="S675" l="1"/>
  <c r="A676"/>
  <c r="S676" l="1"/>
  <c r="Y3"/>
  <c r="Y87"/>
  <c r="Y77"/>
  <c r="Y84"/>
  <c r="Y32"/>
  <c r="AK21"/>
  <c r="Y31"/>
  <c r="Y58"/>
  <c r="Y67"/>
  <c r="Y24"/>
  <c r="Y83"/>
  <c r="Y10"/>
  <c r="Y47"/>
  <c r="Y56"/>
  <c r="Y89"/>
  <c r="Y74"/>
  <c r="AK33"/>
  <c r="AK22"/>
  <c r="AK15"/>
  <c r="Y66"/>
  <c r="Y13"/>
  <c r="AK27"/>
  <c r="Y14"/>
  <c r="Y52"/>
  <c r="Y72"/>
  <c r="Y4"/>
  <c r="Y20"/>
  <c r="Y88"/>
  <c r="Y16"/>
  <c r="Y33"/>
  <c r="Y30"/>
  <c r="Y23"/>
  <c r="Y44"/>
  <c r="AK30"/>
  <c r="Y8"/>
  <c r="Y69"/>
  <c r="AK40"/>
  <c r="Y85"/>
  <c r="AK20"/>
  <c r="Y12"/>
  <c r="Y17"/>
  <c r="Y39"/>
  <c r="Y70"/>
  <c r="Y48"/>
  <c r="Y7"/>
  <c r="Y34"/>
  <c r="Y53"/>
  <c r="Y2"/>
  <c r="Y92"/>
  <c r="Y41"/>
  <c r="AK28"/>
  <c r="Y51"/>
  <c r="Y43"/>
  <c r="Y75"/>
  <c r="Y96"/>
  <c r="Y27"/>
  <c r="Y57"/>
  <c r="AK23"/>
  <c r="Y79"/>
  <c r="AK36"/>
  <c r="AK41"/>
  <c r="Y91"/>
  <c r="AK25"/>
  <c r="Y19"/>
  <c r="Y15"/>
  <c r="AK24"/>
  <c r="Y50"/>
  <c r="Y37"/>
  <c r="Y59"/>
  <c r="Y18"/>
  <c r="AK29"/>
  <c r="Y22"/>
  <c r="Y64"/>
  <c r="Y61"/>
  <c r="Y26"/>
  <c r="Y86"/>
  <c r="Y42"/>
  <c r="Y81"/>
  <c r="Y35"/>
  <c r="Y38"/>
  <c r="AK39"/>
  <c r="Y73"/>
  <c r="AK31"/>
  <c r="Y65"/>
  <c r="Y60"/>
  <c r="Y25"/>
  <c r="AK19"/>
  <c r="Y40"/>
  <c r="Y28"/>
  <c r="Y36"/>
  <c r="Y45"/>
  <c r="Y62"/>
  <c r="Y82"/>
  <c r="Y90"/>
  <c r="AK10"/>
  <c r="AK42"/>
  <c r="Y68"/>
  <c r="Y21"/>
  <c r="Y55"/>
  <c r="AK34"/>
  <c r="Y11"/>
  <c r="Y49"/>
  <c r="Y46"/>
  <c r="Y95"/>
  <c r="Y76"/>
  <c r="Y78"/>
  <c r="Y29"/>
  <c r="Y63"/>
  <c r="Y80"/>
  <c r="Y5"/>
  <c r="AK13"/>
  <c r="Y71"/>
  <c r="Y94"/>
  <c r="Y93"/>
  <c r="Y54"/>
  <c r="AK12"/>
  <c r="Y9"/>
  <c r="Z13" s="1"/>
  <c r="AK38"/>
  <c r="AK16"/>
  <c r="AK35"/>
  <c r="AK17"/>
  <c r="AK32"/>
  <c r="AK18"/>
  <c r="AK37"/>
  <c r="Y6"/>
  <c r="Z10" s="1"/>
  <c r="AK14"/>
  <c r="AK11"/>
  <c r="AK26"/>
  <c r="AL30" l="1"/>
  <c r="AL22"/>
  <c r="Z84"/>
  <c r="Z82"/>
  <c r="Z50"/>
  <c r="AA50" s="1"/>
  <c r="Z15"/>
  <c r="AL38"/>
  <c r="Z59"/>
  <c r="Z72"/>
  <c r="AL14"/>
  <c r="AA82"/>
  <c r="Z86"/>
  <c r="Z40"/>
  <c r="Z32"/>
  <c r="AL23"/>
  <c r="AM23" s="1"/>
  <c r="Z69"/>
  <c r="Z77"/>
  <c r="Z42"/>
  <c r="Z39"/>
  <c r="AA42"/>
  <c r="Z46"/>
  <c r="AA46" s="1"/>
  <c r="Z30"/>
  <c r="Z68"/>
  <c r="AA68" s="1"/>
  <c r="Z63"/>
  <c r="AA59"/>
  <c r="Z54"/>
  <c r="AA54" s="1"/>
  <c r="AA15"/>
  <c r="Z19"/>
  <c r="AL29"/>
  <c r="AL12"/>
  <c r="AL27"/>
  <c r="Z61"/>
  <c r="Z31"/>
  <c r="Z79"/>
  <c r="Z55"/>
  <c r="AA55" s="1"/>
  <c r="AL32"/>
  <c r="Z45"/>
  <c r="AA45" s="1"/>
  <c r="Z57"/>
  <c r="AA57" s="1"/>
  <c r="Z52"/>
  <c r="AA52" s="1"/>
  <c r="Z74"/>
  <c r="Z21"/>
  <c r="AA21" s="1"/>
  <c r="AA69"/>
  <c r="Z73"/>
  <c r="AA73" s="1"/>
  <c r="AL34"/>
  <c r="AM34" s="1"/>
  <c r="AM30"/>
  <c r="Z27"/>
  <c r="AA27" s="1"/>
  <c r="Z37"/>
  <c r="Z24"/>
  <c r="Z56"/>
  <c r="AA56" s="1"/>
  <c r="Z17"/>
  <c r="AA17" s="1"/>
  <c r="AA13"/>
  <c r="Z70"/>
  <c r="AA70" s="1"/>
  <c r="AL19"/>
  <c r="AM19" s="1"/>
  <c r="AM22"/>
  <c r="AL26"/>
  <c r="AM26" s="1"/>
  <c r="Z60"/>
  <c r="AA60" s="1"/>
  <c r="Z87"/>
  <c r="AA87" s="1"/>
  <c r="Z71"/>
  <c r="AA71" s="1"/>
  <c r="Z35"/>
  <c r="AA35" s="1"/>
  <c r="AA31"/>
  <c r="Z88"/>
  <c r="AA84"/>
  <c r="Z91"/>
  <c r="AA91" s="1"/>
  <c r="AL13"/>
  <c r="AM13" s="1"/>
  <c r="AL18"/>
  <c r="AM18" s="1"/>
  <c r="AM14"/>
  <c r="AM32"/>
  <c r="AL36"/>
  <c r="AL21"/>
  <c r="AL20"/>
  <c r="AM20" s="1"/>
  <c r="AL16"/>
  <c r="AM16" s="1"/>
  <c r="AM12"/>
  <c r="Z58"/>
  <c r="Z75"/>
  <c r="AA75" s="1"/>
  <c r="AL17"/>
  <c r="AM17" s="1"/>
  <c r="AA63"/>
  <c r="Z67"/>
  <c r="AA67" s="1"/>
  <c r="Z33"/>
  <c r="AA33" s="1"/>
  <c r="Z80"/>
  <c r="AA80" s="1"/>
  <c r="Z53"/>
  <c r="AA53" s="1"/>
  <c r="Z25"/>
  <c r="Z66"/>
  <c r="AA66" s="1"/>
  <c r="Z49"/>
  <c r="AA49" s="1"/>
  <c r="AA40"/>
  <c r="Z44"/>
  <c r="AA25"/>
  <c r="Z29"/>
  <c r="AA29" s="1"/>
  <c r="Z64"/>
  <c r="AA64" s="1"/>
  <c r="AL35"/>
  <c r="AM35" s="1"/>
  <c r="Z85"/>
  <c r="Z90"/>
  <c r="AA90" s="1"/>
  <c r="AA86"/>
  <c r="AA61"/>
  <c r="Z65"/>
  <c r="AA65" s="1"/>
  <c r="Z26"/>
  <c r="AA26" s="1"/>
  <c r="AL33"/>
  <c r="AM29"/>
  <c r="Z22"/>
  <c r="AA22" s="1"/>
  <c r="AA37"/>
  <c r="Z41"/>
  <c r="AA41" s="1"/>
  <c r="AL28"/>
  <c r="AM28" s="1"/>
  <c r="AA19"/>
  <c r="Z23"/>
  <c r="AA23" s="1"/>
  <c r="AA79"/>
  <c r="Z83"/>
  <c r="AA83" s="1"/>
  <c r="Z47"/>
  <c r="Z38"/>
  <c r="AA38" s="1"/>
  <c r="AA39"/>
  <c r="Z43"/>
  <c r="AA43" s="1"/>
  <c r="Z16"/>
  <c r="AL24"/>
  <c r="AM24" s="1"/>
  <c r="Z89"/>
  <c r="AA89" s="1"/>
  <c r="AA85"/>
  <c r="AA44"/>
  <c r="Z48"/>
  <c r="AA48" s="1"/>
  <c r="Z34"/>
  <c r="AA34" s="1"/>
  <c r="AA30"/>
  <c r="AA16"/>
  <c r="Z20"/>
  <c r="AA20" s="1"/>
  <c r="AA88"/>
  <c r="Z92"/>
  <c r="AA92" s="1"/>
  <c r="Z76"/>
  <c r="AA76" s="1"/>
  <c r="AA72"/>
  <c r="Z18"/>
  <c r="AA18" s="1"/>
  <c r="AM27"/>
  <c r="AL31"/>
  <c r="AM31" s="1"/>
  <c r="AM33"/>
  <c r="AL37"/>
  <c r="Z78"/>
  <c r="AA78" s="1"/>
  <c r="AA74"/>
  <c r="Z51"/>
  <c r="AA51" s="1"/>
  <c r="AA47"/>
  <c r="AA10"/>
  <c r="Z14"/>
  <c r="AA14" s="1"/>
  <c r="AA24"/>
  <c r="Z28"/>
  <c r="AA28" s="1"/>
  <c r="Z62"/>
  <c r="AA62" s="1"/>
  <c r="AA58"/>
  <c r="AM21"/>
  <c r="AL25"/>
  <c r="AM25" s="1"/>
  <c r="AA32"/>
  <c r="Z36"/>
  <c r="AA36" s="1"/>
  <c r="AA77"/>
  <c r="Z81"/>
  <c r="AA81" s="1"/>
  <c r="AL15"/>
  <c r="AM15" s="1"/>
  <c r="AM37"/>
  <c r="AM38"/>
  <c r="AM36"/>
  <c r="Z11"/>
  <c r="AA11" s="1"/>
  <c r="Z12"/>
  <c r="AA12" s="1"/>
  <c r="N594" l="1"/>
  <c r="N595" s="1"/>
  <c r="T593"/>
  <c r="P594"/>
  <c r="T592"/>
  <c r="T594" l="1"/>
  <c r="P595"/>
  <c r="T595" s="1"/>
  <c r="Y97"/>
  <c r="AK43"/>
  <c r="P596"/>
  <c r="P597" s="1"/>
  <c r="P598" s="1"/>
  <c r="P599" s="1"/>
  <c r="P600" s="1"/>
  <c r="P601" s="1"/>
  <c r="P602" s="1"/>
  <c r="P603" s="1"/>
  <c r="P604" s="1"/>
  <c r="V20" l="1"/>
  <c r="Z93"/>
  <c r="AA93" s="1"/>
  <c r="AH20"/>
  <c r="AL39"/>
  <c r="AM39" s="1"/>
  <c r="AR9" l="1"/>
  <c r="AR7"/>
  <c r="AR5"/>
  <c r="AR3"/>
  <c r="AR10"/>
  <c r="AR8"/>
  <c r="AR6"/>
  <c r="AR4"/>
  <c r="AR2"/>
  <c r="AF9"/>
  <c r="AF3"/>
  <c r="AF5"/>
  <c r="AF4"/>
  <c r="AF10"/>
  <c r="AF8"/>
  <c r="AF7"/>
  <c r="AF2"/>
  <c r="AF6"/>
  <c r="V23"/>
  <c r="AH23"/>
</calcChain>
</file>

<file path=xl/sharedStrings.xml><?xml version="1.0" encoding="utf-8"?>
<sst xmlns="http://schemas.openxmlformats.org/spreadsheetml/2006/main" count="994" uniqueCount="466">
  <si>
    <t>Year</t>
  </si>
  <si>
    <t>Meso-Amer</t>
  </si>
  <si>
    <t>Egypt</t>
  </si>
  <si>
    <t>Greek</t>
  </si>
  <si>
    <t>Roman</t>
  </si>
  <si>
    <t>Byzant</t>
  </si>
  <si>
    <t>Western</t>
  </si>
  <si>
    <t>Chinese</t>
  </si>
  <si>
    <t>Ottoman</t>
  </si>
  <si>
    <t>Spanish</t>
  </si>
  <si>
    <t>Comment</t>
  </si>
  <si>
    <t>Xia</t>
  </si>
  <si>
    <t>starts</t>
  </si>
  <si>
    <t>1942 BC</t>
  </si>
  <si>
    <t>Theor</t>
  </si>
  <si>
    <t>Peak</t>
  </si>
  <si>
    <t>1427 BC</t>
  </si>
  <si>
    <t xml:space="preserve">Theo </t>
  </si>
  <si>
    <t>912 BC</t>
  </si>
  <si>
    <t>Theo</t>
  </si>
  <si>
    <t>397 BC</t>
  </si>
  <si>
    <t>118 AD</t>
  </si>
  <si>
    <t>633 AD</t>
  </si>
  <si>
    <t>1148 AD</t>
  </si>
  <si>
    <t>1663 AD</t>
  </si>
  <si>
    <t>2178</t>
  </si>
  <si>
    <t>2693</t>
  </si>
  <si>
    <t>-4003</t>
  </si>
  <si>
    <t>-3488</t>
  </si>
  <si>
    <t>2972</t>
  </si>
  <si>
    <t>-2457</t>
  </si>
  <si>
    <t>Reign of</t>
  </si>
  <si>
    <t>Pan Geng</t>
  </si>
  <si>
    <t>Dynasty</t>
  </si>
  <si>
    <t>Shang</t>
  </si>
  <si>
    <t>Begins</t>
  </si>
  <si>
    <t>Ends …..</t>
  </si>
  <si>
    <t>x</t>
  </si>
  <si>
    <t>End of</t>
  </si>
  <si>
    <t>Start of</t>
  </si>
  <si>
    <t>Zhou</t>
  </si>
  <si>
    <t>Peaked</t>
  </si>
  <si>
    <t>during</t>
  </si>
  <si>
    <t>reign of</t>
  </si>
  <si>
    <t>Kangwang</t>
  </si>
  <si>
    <t>coincided</t>
  </si>
  <si>
    <t>with</t>
  </si>
  <si>
    <t>peak of</t>
  </si>
  <si>
    <t>Eastern</t>
  </si>
  <si>
    <t>Long</t>
  </si>
  <si>
    <t>conflict</t>
  </si>
  <si>
    <t>ends with</t>
  </si>
  <si>
    <t>disarmament</t>
  </si>
  <si>
    <t>pact of</t>
  </si>
  <si>
    <t>579 BC.</t>
  </si>
  <si>
    <t xml:space="preserve">  x</t>
  </si>
  <si>
    <t>Spring &amp;</t>
  </si>
  <si>
    <t>Autumn</t>
  </si>
  <si>
    <t>Period</t>
  </si>
  <si>
    <t>ends in</t>
  </si>
  <si>
    <t>476 BC.</t>
  </si>
  <si>
    <t>The</t>
  </si>
  <si>
    <t>Warring</t>
  </si>
  <si>
    <t>States</t>
  </si>
  <si>
    <t>Qin</t>
  </si>
  <si>
    <t xml:space="preserve">   x</t>
  </si>
  <si>
    <t xml:space="preserve"> --------</t>
  </si>
  <si>
    <t xml:space="preserve"> -------</t>
  </si>
  <si>
    <t>Han</t>
  </si>
  <si>
    <t>1st Peak</t>
  </si>
  <si>
    <t>of Han</t>
  </si>
  <si>
    <t>Han Wudi</t>
  </si>
  <si>
    <t>2nd Peak</t>
  </si>
  <si>
    <t>Han Dyn.</t>
  </si>
  <si>
    <t>Three</t>
  </si>
  <si>
    <t>Kingdoms</t>
  </si>
  <si>
    <t xml:space="preserve">Start of </t>
  </si>
  <si>
    <t>Jin Dynas</t>
  </si>
  <si>
    <t>Southern</t>
  </si>
  <si>
    <t xml:space="preserve">and </t>
  </si>
  <si>
    <t>Northern</t>
  </si>
  <si>
    <t>Dynasties</t>
  </si>
  <si>
    <t>Sui</t>
  </si>
  <si>
    <t>Tang</t>
  </si>
  <si>
    <t>began in</t>
  </si>
  <si>
    <t>618 AD</t>
  </si>
  <si>
    <t>Emperor</t>
  </si>
  <si>
    <t>Xaunzong</t>
  </si>
  <si>
    <t>5 Dynasty</t>
  </si>
  <si>
    <t>10 Kingdm</t>
  </si>
  <si>
    <t>Lio, Song,</t>
  </si>
  <si>
    <t>Jin, and</t>
  </si>
  <si>
    <t>West. Xia</t>
  </si>
  <si>
    <t>all peak</t>
  </si>
  <si>
    <t>in 1128.</t>
  </si>
  <si>
    <t xml:space="preserve">Jin &amp; </t>
  </si>
  <si>
    <t>West Xia</t>
  </si>
  <si>
    <t>Rice price</t>
  </si>
  <si>
    <t>Peak in</t>
  </si>
  <si>
    <t>1205</t>
  </si>
  <si>
    <t xml:space="preserve">Yuan </t>
  </si>
  <si>
    <t xml:space="preserve">Dynasty </t>
  </si>
  <si>
    <t>Song Dyn</t>
  </si>
  <si>
    <t xml:space="preserve">Liao &amp; </t>
  </si>
  <si>
    <t>Yuan</t>
  </si>
  <si>
    <t>(Mongol)</t>
  </si>
  <si>
    <t>Ming</t>
  </si>
  <si>
    <t>Peak of</t>
  </si>
  <si>
    <t>Qing Dyn</t>
  </si>
  <si>
    <t xml:space="preserve">  X</t>
  </si>
  <si>
    <t xml:space="preserve">End of </t>
  </si>
  <si>
    <t>Commun.</t>
  </si>
  <si>
    <t>China</t>
  </si>
  <si>
    <t>Market</t>
  </si>
  <si>
    <t>Economy</t>
  </si>
  <si>
    <t>All sources</t>
  </si>
  <si>
    <t>agree on</t>
  </si>
  <si>
    <t>emergenc</t>
  </si>
  <si>
    <t>of Olmex</t>
  </si>
  <si>
    <t>by 1200.</t>
  </si>
  <si>
    <t>Olmec</t>
  </si>
  <si>
    <t>LaVenta</t>
  </si>
  <si>
    <t>Olmec,</t>
  </si>
  <si>
    <t>SanLorenzo</t>
  </si>
  <si>
    <t>Phase</t>
  </si>
  <si>
    <t>Teotihucn</t>
  </si>
  <si>
    <t>Built</t>
  </si>
  <si>
    <t>Pyramid</t>
  </si>
  <si>
    <t>of the Sun</t>
  </si>
  <si>
    <t>Maya</t>
  </si>
  <si>
    <t>emerges</t>
  </si>
  <si>
    <t>and enters</t>
  </si>
  <si>
    <t>Golden</t>
  </si>
  <si>
    <t>Age</t>
  </si>
  <si>
    <t>begins to</t>
  </si>
  <si>
    <t>weaken</t>
  </si>
  <si>
    <t>Mayan</t>
  </si>
  <si>
    <t>Civilizatn</t>
  </si>
  <si>
    <t>Naqada I</t>
  </si>
  <si>
    <t>Amratrian</t>
  </si>
  <si>
    <t>Culture</t>
  </si>
  <si>
    <t>Naqada II</t>
  </si>
  <si>
    <t>Gerzean</t>
  </si>
  <si>
    <t>Naqada III</t>
  </si>
  <si>
    <t>Early</t>
  </si>
  <si>
    <t>Kingdom</t>
  </si>
  <si>
    <t>Reigns of</t>
  </si>
  <si>
    <t>Narmer,</t>
  </si>
  <si>
    <t>Djer,</t>
  </si>
  <si>
    <t>Djet,</t>
  </si>
  <si>
    <t>Den</t>
  </si>
  <si>
    <t>Old</t>
  </si>
  <si>
    <t>Old Kingd</t>
  </si>
  <si>
    <t>1st</t>
  </si>
  <si>
    <t>Intermed</t>
  </si>
  <si>
    <t>Middle</t>
  </si>
  <si>
    <t>Ameneht</t>
  </si>
  <si>
    <t>III</t>
  </si>
  <si>
    <t xml:space="preserve">2nd </t>
  </si>
  <si>
    <t xml:space="preserve">New </t>
  </si>
  <si>
    <t>Ramses</t>
  </si>
  <si>
    <t>the Great</t>
  </si>
  <si>
    <t>3rd</t>
  </si>
  <si>
    <t>Sheshonk</t>
  </si>
  <si>
    <t xml:space="preserve">I </t>
  </si>
  <si>
    <t>Late</t>
  </si>
  <si>
    <t>becomes</t>
  </si>
  <si>
    <t>Province</t>
  </si>
  <si>
    <t>Macedon</t>
  </si>
  <si>
    <t>Rule</t>
  </si>
  <si>
    <t xml:space="preserve">of  </t>
  </si>
  <si>
    <t>Last</t>
  </si>
  <si>
    <t>Egyptian</t>
  </si>
  <si>
    <t>Kings</t>
  </si>
  <si>
    <t xml:space="preserve">Greek </t>
  </si>
  <si>
    <t>Dark</t>
  </si>
  <si>
    <t>Ages</t>
  </si>
  <si>
    <t>Minoan</t>
  </si>
  <si>
    <t>Civilztn</t>
  </si>
  <si>
    <t>Mycenaen</t>
  </si>
  <si>
    <t>Mild</t>
  </si>
  <si>
    <t>Recovery</t>
  </si>
  <si>
    <t>Archaic</t>
  </si>
  <si>
    <t xml:space="preserve">Republic </t>
  </si>
  <si>
    <t>Forms</t>
  </si>
  <si>
    <t>Gauls</t>
  </si>
  <si>
    <t>Sack</t>
  </si>
  <si>
    <t>Rome</t>
  </si>
  <si>
    <t>390 BC</t>
  </si>
  <si>
    <t>Italian</t>
  </si>
  <si>
    <t>Conquest</t>
  </si>
  <si>
    <t>Complete</t>
  </si>
  <si>
    <t>Hannibal</t>
  </si>
  <si>
    <t>Invades</t>
  </si>
  <si>
    <t>1st Punic</t>
  </si>
  <si>
    <t>War …</t>
  </si>
  <si>
    <t>Period of</t>
  </si>
  <si>
    <t>Civil wars</t>
  </si>
  <si>
    <t>begins</t>
  </si>
  <si>
    <t>Empire</t>
  </si>
  <si>
    <t>Territorial</t>
  </si>
  <si>
    <t>good emp</t>
  </si>
  <si>
    <t>Crisis of</t>
  </si>
  <si>
    <t>the 3rd</t>
  </si>
  <si>
    <t>Century</t>
  </si>
  <si>
    <t>Splits</t>
  </si>
  <si>
    <t>Visigoths</t>
  </si>
  <si>
    <t>Sack Rome</t>
  </si>
  <si>
    <t>Odoacer</t>
  </si>
  <si>
    <t>disposes</t>
  </si>
  <si>
    <t>last emp.</t>
  </si>
  <si>
    <t>Byzantine</t>
  </si>
  <si>
    <t>territorial</t>
  </si>
  <si>
    <t>1st cycle</t>
  </si>
  <si>
    <t>Arabs</t>
  </si>
  <si>
    <t>take</t>
  </si>
  <si>
    <t>lands</t>
  </si>
  <si>
    <t>Basil I</t>
  </si>
  <si>
    <t>retakes</t>
  </si>
  <si>
    <t>territory</t>
  </si>
  <si>
    <t>lost to</t>
  </si>
  <si>
    <t>the Arabs</t>
  </si>
  <si>
    <t>Age of</t>
  </si>
  <si>
    <t>Some</t>
  </si>
  <si>
    <t>land lost</t>
  </si>
  <si>
    <t>to Arabs</t>
  </si>
  <si>
    <t>rises to</t>
  </si>
  <si>
    <t xml:space="preserve">new </t>
  </si>
  <si>
    <t>heights.</t>
  </si>
  <si>
    <t>In 1176,</t>
  </si>
  <si>
    <t>Turks</t>
  </si>
  <si>
    <t>annihlate</t>
  </si>
  <si>
    <t>Manuel's</t>
  </si>
  <si>
    <t>army.</t>
  </si>
  <si>
    <t>Land</t>
  </si>
  <si>
    <t>recapture</t>
  </si>
  <si>
    <t>from</t>
  </si>
  <si>
    <t>Latins.</t>
  </si>
  <si>
    <t>Serbian</t>
  </si>
  <si>
    <t>swalls</t>
  </si>
  <si>
    <t>northern</t>
  </si>
  <si>
    <t>land.</t>
  </si>
  <si>
    <t>Sultan</t>
  </si>
  <si>
    <t xml:space="preserve">Mehmed </t>
  </si>
  <si>
    <t>II capture</t>
  </si>
  <si>
    <t>Constntpl</t>
  </si>
  <si>
    <t>Capture</t>
  </si>
  <si>
    <t>Suleyman.</t>
  </si>
  <si>
    <t>Polish</t>
  </si>
  <si>
    <t xml:space="preserve">route in </t>
  </si>
  <si>
    <t>Vienna</t>
  </si>
  <si>
    <t>liberation</t>
  </si>
  <si>
    <t>of Iberian</t>
  </si>
  <si>
    <t>begins.</t>
  </si>
  <si>
    <t>infighting</t>
  </si>
  <si>
    <t>ends.</t>
  </si>
  <si>
    <t>Democtatic</t>
  </si>
  <si>
    <t>Constitution</t>
  </si>
  <si>
    <t>implemented</t>
  </si>
  <si>
    <t>dominates</t>
  </si>
  <si>
    <t>globe</t>
  </si>
  <si>
    <t>Age.</t>
  </si>
  <si>
    <t>Global</t>
  </si>
  <si>
    <t>colonixation</t>
  </si>
  <si>
    <t xml:space="preserve"> x</t>
  </si>
  <si>
    <t>Europe</t>
  </si>
  <si>
    <t>terr. Lost</t>
  </si>
  <si>
    <t>overseas</t>
  </si>
  <si>
    <t>territories</t>
  </si>
  <si>
    <t>lost.</t>
  </si>
  <si>
    <t>Civilization Rating System:  Relative Strength Index</t>
  </si>
  <si>
    <t xml:space="preserve">  No civilization</t>
  </si>
  <si>
    <t xml:space="preserve">  Organized city government</t>
  </si>
  <si>
    <t xml:space="preserve">  Weak regional influence</t>
  </si>
  <si>
    <t xml:space="preserve">  Slightly above weak regional influence</t>
  </si>
  <si>
    <t xml:space="preserve">  Slightly below weak regional influence</t>
  </si>
  <si>
    <t xml:space="preserve">  Moderate regional influence</t>
  </si>
  <si>
    <t xml:space="preserve">  Slightly above moderate regional influence</t>
  </si>
  <si>
    <t xml:space="preserve">  Slightly below strong regional influence</t>
  </si>
  <si>
    <t xml:space="preserve">  Strong regional influence</t>
  </si>
  <si>
    <t xml:space="preserve">  Regional Domination</t>
  </si>
  <si>
    <t xml:space="preserve">  Global Domination</t>
  </si>
  <si>
    <t>1943 BC</t>
  </si>
  <si>
    <t>1664 AD</t>
  </si>
  <si>
    <t>Xia Dynasty</t>
  </si>
  <si>
    <t>Shang Dynasty</t>
  </si>
  <si>
    <t>Western Zhou</t>
  </si>
  <si>
    <t>Eastern Zhou</t>
  </si>
  <si>
    <t>Han Dynasty</t>
  </si>
  <si>
    <t>Tang Dynasty</t>
  </si>
  <si>
    <t>Yuan Dynasty</t>
  </si>
  <si>
    <t>Ming Dynasty</t>
  </si>
  <si>
    <t>Market Economy</t>
  </si>
  <si>
    <t>2178 AD</t>
  </si>
  <si>
    <t>Composite</t>
  </si>
  <si>
    <t>Bin Notes</t>
  </si>
  <si>
    <t>Begin Bin</t>
  </si>
  <si>
    <t>Bin Avr</t>
  </si>
  <si>
    <t>Δt</t>
  </si>
  <si>
    <t>Gaps in the</t>
  </si>
  <si>
    <t>data limit this</t>
  </si>
  <si>
    <t>TS to kyr</t>
  </si>
  <si>
    <t>Least Sq:</t>
  </si>
  <si>
    <t>Slope</t>
  </si>
  <si>
    <t>Intercept</t>
  </si>
  <si>
    <t># Interpolated</t>
  </si>
  <si>
    <t>Observations</t>
  </si>
  <si>
    <t>BP Observ</t>
  </si>
  <si>
    <t>57.24 yr bins</t>
  </si>
  <si>
    <t>57-Center</t>
  </si>
  <si>
    <t>515-Avr</t>
  </si>
  <si>
    <t>172 yr bins</t>
  </si>
  <si>
    <t>172-Center</t>
  </si>
  <si>
    <t>1545-Avr</t>
  </si>
  <si>
    <t>1545 BP</t>
  </si>
  <si>
    <t>Cycles</t>
  </si>
  <si>
    <t>515 Model</t>
  </si>
  <si>
    <t>9 cycles</t>
  </si>
  <si>
    <t>1545 Model</t>
  </si>
  <si>
    <t>Lag (Yrs)</t>
  </si>
  <si>
    <t>99.9%</t>
  </si>
  <si>
    <t>95%</t>
  </si>
  <si>
    <t>1-9 BP</t>
  </si>
  <si>
    <t>Cells</t>
  </si>
  <si>
    <t>10 to 93</t>
  </si>
  <si>
    <t>to 1663</t>
  </si>
  <si>
    <t>from 3093 BC</t>
  </si>
  <si>
    <t>Year2</t>
  </si>
  <si>
    <t>10 to 43</t>
  </si>
  <si>
    <t>Raw Correlation</t>
  </si>
  <si>
    <t>1-9 Correl</t>
  </si>
  <si>
    <t>3 cycles</t>
  </si>
  <si>
    <t>from 3378</t>
  </si>
  <si>
    <t>to 1261</t>
  </si>
  <si>
    <t>Civilization</t>
  </si>
  <si>
    <t>Theory Trough</t>
  </si>
  <si>
    <t>Deviation</t>
  </si>
  <si>
    <t>-139 to 119</t>
  </si>
  <si>
    <t>-135 to 115</t>
  </si>
  <si>
    <t>-30 to 100</t>
  </si>
  <si>
    <t>Egypt: Early Dynasty</t>
  </si>
  <si>
    <t>Egypt: Old Kingdom</t>
  </si>
  <si>
    <t>China: Xia</t>
  </si>
  <si>
    <t>Egypt: Middle Kingdom</t>
  </si>
  <si>
    <t>Greece: Minoan Civilization</t>
  </si>
  <si>
    <t>China: Shang</t>
  </si>
  <si>
    <t>Egypt: New Kingdom</t>
  </si>
  <si>
    <t>Greece: Mycenaean Civilization</t>
  </si>
  <si>
    <t>China:Western Zhou</t>
  </si>
  <si>
    <t>Meso-Amer: Olmec, San Lorenzo</t>
  </si>
  <si>
    <t>Egypt: 3rd Intermediate Period</t>
  </si>
  <si>
    <t>China: Eastern Zhou</t>
  </si>
  <si>
    <t>Meso-Amer: LaVenta</t>
  </si>
  <si>
    <t>Egypt: Macedonian Period</t>
  </si>
  <si>
    <t>Greece: Classical/Hellenistic</t>
  </si>
  <si>
    <t>Rome: Roman Republic</t>
  </si>
  <si>
    <t>China: Han Dynasty</t>
  </si>
  <si>
    <t>Rome: Roman Empire</t>
  </si>
  <si>
    <t>China: Tang Dynasty</t>
  </si>
  <si>
    <t>Meso-Amer: Teotihuacan</t>
  </si>
  <si>
    <t>Meso-Amer: Maya</t>
  </si>
  <si>
    <t>Byzantine: Phase 1</t>
  </si>
  <si>
    <t>China: Mongols take control</t>
  </si>
  <si>
    <t>Meso-Amer: Aztec</t>
  </si>
  <si>
    <t>Byzantine: Phase 2</t>
  </si>
  <si>
    <t>Spain: Empire, Phase 1</t>
  </si>
  <si>
    <t>China: Qing</t>
  </si>
  <si>
    <t>Turkey: Ottoman Empire</t>
  </si>
  <si>
    <t>Spain: Empire, Phase 2</t>
  </si>
  <si>
    <t>Average =</t>
  </si>
  <si>
    <t>Count =</t>
  </si>
  <si>
    <t>Year of Collpase</t>
  </si>
  <si>
    <t>Data was derived from Chapter 26 of:</t>
  </si>
  <si>
    <t>The Unified Cycle Theory: How cycles dominate the structure of the universe and influence life on Earth.</t>
  </si>
  <si>
    <t>Outskirts Press, Denver, CO, published in 2009.</t>
  </si>
  <si>
    <t>ISBN: 978-1-4327-1216-7</t>
  </si>
  <si>
    <t>Table E18.1.1 – Information about the Civilization Time-Series.</t>
  </si>
  <si>
    <t>Description</t>
  </si>
  <si>
    <t>Details for this Time-Series</t>
  </si>
  <si>
    <t>Data Source</t>
  </si>
  <si>
    <t>Brief description of the data</t>
  </si>
  <si>
    <t>Continuous index of the strength of dominant civilizations.</t>
  </si>
  <si>
    <t>Abbreviated reference</t>
  </si>
  <si>
    <t>Puetz, 2009</t>
  </si>
  <si>
    <t>Details about the data source</t>
  </si>
  <si>
    <r>
      <t xml:space="preserve">Constructed from Chapter 26 of </t>
    </r>
    <r>
      <rPr>
        <i/>
        <sz val="11"/>
        <color rgb="FF000000"/>
        <rFont val="Times New Roman"/>
        <family val="1"/>
      </rPr>
      <t>The Unified Cycle Theory</t>
    </r>
    <r>
      <rPr>
        <sz val="11"/>
        <color rgb="FF000000"/>
        <rFont val="Times New Roman"/>
        <family val="1"/>
      </rPr>
      <t>.</t>
    </r>
  </si>
  <si>
    <t>Original Time-Series</t>
  </si>
  <si>
    <t>Beginning time</t>
  </si>
  <si>
    <t>4000 BC</t>
  </si>
  <si>
    <t>Ending time</t>
  </si>
  <si>
    <t>2000 AD</t>
  </si>
  <si>
    <t>No. of samples (observations)</t>
  </si>
  <si>
    <t>Estimated ages: Mean error</t>
  </si>
  <si>
    <t>50 years</t>
  </si>
  <si>
    <t>Estimated ages: Minimum error</t>
  </si>
  <si>
    <t>0 years</t>
  </si>
  <si>
    <t>Estimated ages: Maximum error</t>
  </si>
  <si>
    <t>200 years</t>
  </si>
  <si>
    <t>Table E18.2.1 – Civilization Index: Data Preparation.</t>
  </si>
  <si>
    <t>Preparation Summary</t>
  </si>
  <si>
    <t>Test # 1</t>
  </si>
  <si>
    <t>Test # 2</t>
  </si>
  <si>
    <t>Data Preparation Steps</t>
  </si>
  <si>
    <t>516-yr</t>
  </si>
  <si>
    <t>1.55-kyr</t>
  </si>
  <si>
    <t>Bin Sizes for Histogram</t>
  </si>
  <si>
    <t>57.3-yr</t>
  </si>
  <si>
    <t>172-yr</t>
  </si>
  <si>
    <t>Detrending Method</t>
  </si>
  <si>
    <t>BP filter</t>
  </si>
  <si>
    <t>Band-Pass Filter Used</t>
  </si>
  <si>
    <t>1-9 cell</t>
  </si>
  <si>
    <t>Moving Avr. Indentation</t>
  </si>
  <si>
    <t>4 cell</t>
  </si>
  <si>
    <t>Empty Bins Interpolated</t>
  </si>
  <si>
    <t>Beginning Time of Test</t>
  </si>
  <si>
    <t>3093 BC</t>
  </si>
  <si>
    <t>3378 BC</t>
  </si>
  <si>
    <t>Ending Time of Test</t>
  </si>
  <si>
    <t>Basic Time-Series Stats</t>
  </si>
  <si>
    <t>Number of observations</t>
  </si>
  <si>
    <t>Approximate # of cycles</t>
  </si>
  <si>
    <t>Minimum</t>
  </si>
  <si>
    <t>1st Quartile</t>
  </si>
  <si>
    <t>2nd Quartile (Median)</t>
  </si>
  <si>
    <t>3rd Quartile</t>
  </si>
  <si>
    <t>Maximum</t>
  </si>
  <si>
    <t>Average (Mean)</t>
  </si>
  <si>
    <t>Standard Error of Mean</t>
  </si>
  <si>
    <t>Lower C.L. of the Mean</t>
  </si>
  <si>
    <t>Upper C.L. of the Mean</t>
  </si>
  <si>
    <t>Variance</t>
  </si>
  <si>
    <t>Standard Deviation</t>
  </si>
  <si>
    <t>Skewness</t>
  </si>
  <si>
    <t>Kurtosis</t>
  </si>
  <si>
    <t>Table E18.3.1 – Results from Civilization Tests.</t>
  </si>
  <si>
    <t>Test #2</t>
  </si>
  <si>
    <t>Least Squares Tests</t>
  </si>
  <si>
    <t>Stat. Signif. from p-value</t>
  </si>
  <si>
    <r>
      <t>Practical Signif. (Adj. R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</si>
  <si>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t>Lomb-Scargle Period’gm</t>
  </si>
  <si>
    <t>Estimated Wavelength</t>
  </si>
  <si>
    <t>505.1-yr</t>
  </si>
  <si>
    <t>618.3-yr</t>
  </si>
  <si>
    <t>p-value</t>
  </si>
  <si>
    <t>Secondary Wavelength</t>
  </si>
  <si>
    <t>---</t>
  </si>
  <si>
    <t>1.455-kyr</t>
  </si>
  <si>
    <t>Smoothed Periodogram</t>
  </si>
  <si>
    <t>542.9-yr</t>
  </si>
  <si>
    <t>1.407-kyr</t>
  </si>
  <si>
    <t>Confidence Level</t>
  </si>
  <si>
    <t>Correlation &amp; Lag Tests</t>
  </si>
  <si>
    <t>Correlation with lag</t>
  </si>
  <si>
    <t xml:space="preserve">Offset used with Model </t>
  </si>
  <si>
    <t>-252-yr</t>
  </si>
  <si>
    <t>89.3-yr</t>
  </si>
  <si>
    <t>File Name</t>
  </si>
  <si>
    <t>Input data</t>
  </si>
  <si>
    <t>used in</t>
  </si>
  <si>
    <t>periodogram</t>
  </si>
  <si>
    <t>scripts.</t>
  </si>
  <si>
    <t>Civil_Composite_a_516-yr.txt</t>
  </si>
  <si>
    <t>Civil_Composite_b_1547-yr.txt</t>
  </si>
  <si>
    <t>Periodogram for 516-year test.</t>
  </si>
  <si>
    <t>Periodogram for 1.55-kyr test.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</si>
</sst>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"/>
  </numFmts>
  <fonts count="48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1"/>
      <color theme="1"/>
      <name val="Courier New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11"/>
      <color rgb="FF006100"/>
      <name val="Courier New"/>
      <family val="2"/>
    </font>
    <font>
      <sz val="11"/>
      <color rgb="FF9C0006"/>
      <name val="Courier New"/>
      <family val="2"/>
    </font>
    <font>
      <sz val="11"/>
      <color rgb="FF9C6500"/>
      <name val="Courier New"/>
      <family val="2"/>
    </font>
    <font>
      <sz val="11"/>
      <color rgb="FF3F3F76"/>
      <name val="Courier New"/>
      <family val="2"/>
    </font>
    <font>
      <b/>
      <sz val="11"/>
      <color rgb="FF3F3F3F"/>
      <name val="Courier New"/>
      <family val="2"/>
    </font>
    <font>
      <b/>
      <sz val="11"/>
      <color rgb="FFFA7D00"/>
      <name val="Courier New"/>
      <family val="2"/>
    </font>
    <font>
      <sz val="11"/>
      <color rgb="FFFA7D00"/>
      <name val="Courier New"/>
      <family val="2"/>
    </font>
    <font>
      <b/>
      <sz val="11"/>
      <color theme="0"/>
      <name val="Courier New"/>
      <family val="2"/>
    </font>
    <font>
      <sz val="11"/>
      <color rgb="FFFF0000"/>
      <name val="Courier New"/>
      <family val="2"/>
    </font>
    <font>
      <i/>
      <sz val="11"/>
      <color rgb="FF7F7F7F"/>
      <name val="Courier New"/>
      <family val="2"/>
    </font>
    <font>
      <b/>
      <sz val="11"/>
      <color theme="1"/>
      <name val="Courier New"/>
      <family val="2"/>
    </font>
    <font>
      <sz val="11"/>
      <color theme="0"/>
      <name val="Courier New"/>
      <family val="2"/>
    </font>
    <font>
      <sz val="9"/>
      <name val="Geneva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12"/>
      <name val="Geneva"/>
    </font>
    <font>
      <sz val="10"/>
      <name val="Geneva"/>
    </font>
    <font>
      <b/>
      <sz val="10"/>
      <name val="Times New Roman"/>
      <family val="1"/>
    </font>
    <font>
      <sz val="12"/>
      <name val="宋体"/>
    </font>
    <font>
      <sz val="10"/>
      <name val="Helv"/>
    </font>
    <font>
      <sz val="10"/>
      <name val="Helvetica-Narrow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vertAlign val="superscript"/>
      <sz val="11"/>
      <color rgb="FF000000"/>
      <name val="Times New Roman"/>
      <family val="1"/>
    </font>
    <font>
      <b/>
      <sz val="24"/>
      <color theme="1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35">
    <xf numFmtId="0" fontId="0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0" borderId="0"/>
    <xf numFmtId="0" fontId="26" fillId="0" borderId="0"/>
    <xf numFmtId="0" fontId="25" fillId="0" borderId="0"/>
    <xf numFmtId="0" fontId="25" fillId="0" borderId="0"/>
    <xf numFmtId="0" fontId="8" fillId="0" borderId="0"/>
    <xf numFmtId="0" fontId="25" fillId="0" borderId="0"/>
    <xf numFmtId="0" fontId="2" fillId="0" borderId="0"/>
    <xf numFmtId="0" fontId="8" fillId="0" borderId="0"/>
    <xf numFmtId="0" fontId="26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5" fillId="0" borderId="0"/>
    <xf numFmtId="0" fontId="25" fillId="0" borderId="0"/>
    <xf numFmtId="0" fontId="26" fillId="0" borderId="0"/>
    <xf numFmtId="0" fontId="26" fillId="0" borderId="0"/>
    <xf numFmtId="0" fontId="32" fillId="0" borderId="0"/>
    <xf numFmtId="0" fontId="29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8" fillId="0" borderId="0"/>
    <xf numFmtId="0" fontId="29" fillId="0" borderId="0"/>
    <xf numFmtId="0" fontId="25" fillId="0" borderId="0"/>
    <xf numFmtId="0" fontId="26" fillId="0" borderId="0"/>
    <xf numFmtId="0" fontId="34" fillId="0" borderId="0"/>
    <xf numFmtId="0" fontId="26" fillId="0" borderId="0"/>
    <xf numFmtId="0" fontId="25" fillId="0" borderId="0"/>
    <xf numFmtId="0" fontId="30" fillId="0" borderId="0"/>
    <xf numFmtId="0" fontId="26" fillId="0" borderId="0"/>
    <xf numFmtId="0" fontId="25" fillId="0" borderId="0"/>
    <xf numFmtId="0" fontId="2" fillId="0" borderId="0"/>
    <xf numFmtId="0" fontId="33" fillId="0" borderId="0"/>
    <xf numFmtId="0" fontId="2" fillId="0" borderId="0"/>
    <xf numFmtId="0" fontId="25" fillId="0" borderId="0"/>
    <xf numFmtId="0" fontId="26" fillId="0" borderId="0"/>
    <xf numFmtId="0" fontId="25" fillId="0" borderId="0"/>
    <xf numFmtId="0" fontId="2" fillId="0" borderId="0"/>
    <xf numFmtId="0" fontId="25" fillId="0" borderId="0"/>
    <xf numFmtId="0" fontId="26" fillId="0" borderId="0"/>
    <xf numFmtId="0" fontId="2" fillId="0" borderId="0"/>
    <xf numFmtId="0" fontId="25" fillId="0" borderId="0"/>
    <xf numFmtId="0" fontId="26" fillId="0" borderId="0"/>
    <xf numFmtId="0" fontId="25" fillId="0" borderId="0"/>
    <xf numFmtId="0" fontId="1" fillId="0" borderId="0"/>
    <xf numFmtId="0" fontId="26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6" fillId="0" borderId="0"/>
    <xf numFmtId="0" fontId="32" fillId="0" borderId="0"/>
    <xf numFmtId="0" fontId="29" fillId="0" borderId="0"/>
    <xf numFmtId="0" fontId="26" fillId="0" borderId="0"/>
    <xf numFmtId="0" fontId="26" fillId="0" borderId="0"/>
    <xf numFmtId="0" fontId="25" fillId="0" borderId="0"/>
    <xf numFmtId="0" fontId="29" fillId="0" borderId="0"/>
    <xf numFmtId="0" fontId="8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8" fillId="0" borderId="0"/>
    <xf numFmtId="0" fontId="26" fillId="0" borderId="0"/>
    <xf numFmtId="0" fontId="25" fillId="0" borderId="0"/>
    <xf numFmtId="0" fontId="26" fillId="0" borderId="0"/>
    <xf numFmtId="0" fontId="29" fillId="0" borderId="0"/>
    <xf numFmtId="0" fontId="29" fillId="0" borderId="0"/>
    <xf numFmtId="0" fontId="32" fillId="0" borderId="0"/>
    <xf numFmtId="0" fontId="2" fillId="0" borderId="0"/>
    <xf numFmtId="0" fontId="25" fillId="0" borderId="0"/>
    <xf numFmtId="0" fontId="26" fillId="0" borderId="0"/>
    <xf numFmtId="0" fontId="2" fillId="0" borderId="0"/>
    <xf numFmtId="0" fontId="26" fillId="0" borderId="0"/>
    <xf numFmtId="0" fontId="25" fillId="0" borderId="0"/>
    <xf numFmtId="0" fontId="25" fillId="0" borderId="0"/>
    <xf numFmtId="0" fontId="8" fillId="0" borderId="0"/>
    <xf numFmtId="0" fontId="8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32" fillId="0" borderId="0"/>
    <xf numFmtId="0" fontId="29" fillId="0" borderId="0"/>
    <xf numFmtId="0" fontId="29" fillId="0" borderId="0"/>
  </cellStyleXfs>
  <cellXfs count="11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quotePrefix="1"/>
    <xf numFmtId="0" fontId="0" fillId="0" borderId="0" xfId="0" quotePrefix="1" applyFont="1"/>
    <xf numFmtId="0" fontId="0" fillId="0" borderId="0" xfId="0" applyFont="1"/>
    <xf numFmtId="1" fontId="4" fillId="0" borderId="0" xfId="0" applyNumberFormat="1" applyFont="1"/>
    <xf numFmtId="1" fontId="0" fillId="0" borderId="0" xfId="0" applyNumberFormat="1" applyFont="1"/>
    <xf numFmtId="1" fontId="0" fillId="0" borderId="0" xfId="0" applyNumberFormat="1"/>
    <xf numFmtId="0" fontId="5" fillId="0" borderId="0" xfId="0" applyFont="1"/>
    <xf numFmtId="0" fontId="6" fillId="0" borderId="0" xfId="0" applyFont="1" applyAlignment="1">
      <alignment horizontal="center" wrapText="1"/>
    </xf>
    <xf numFmtId="1" fontId="7" fillId="0" borderId="0" xfId="0" applyNumberFormat="1" applyFont="1"/>
    <xf numFmtId="0" fontId="0" fillId="33" borderId="0" xfId="0" applyFill="1"/>
    <xf numFmtId="0" fontId="25" fillId="0" borderId="0" xfId="41"/>
    <xf numFmtId="0" fontId="26" fillId="0" borderId="0" xfId="42"/>
    <xf numFmtId="0" fontId="27" fillId="0" borderId="0" xfId="49" applyFont="1"/>
    <xf numFmtId="0" fontId="27" fillId="0" borderId="0" xfId="42" applyFont="1"/>
    <xf numFmtId="0" fontId="35" fillId="33" borderId="0" xfId="47" applyFont="1" applyFill="1"/>
    <xf numFmtId="0" fontId="28" fillId="33" borderId="0" xfId="47" applyFont="1" applyFill="1"/>
    <xf numFmtId="2" fontId="31" fillId="0" borderId="0" xfId="50" applyNumberFormat="1" applyFont="1" applyAlignment="1">
      <alignment horizontal="center"/>
    </xf>
    <xf numFmtId="0" fontId="27" fillId="33" borderId="0" xfId="50" applyFont="1" applyFill="1"/>
    <xf numFmtId="164" fontId="31" fillId="0" borderId="0" xfId="50" applyNumberFormat="1" applyFont="1" applyAlignment="1">
      <alignment horizontal="center"/>
    </xf>
    <xf numFmtId="164" fontId="27" fillId="0" borderId="0" xfId="50" applyNumberFormat="1" applyFont="1"/>
    <xf numFmtId="2" fontId="27" fillId="33" borderId="0" xfId="50" applyNumberFormat="1" applyFont="1" applyFill="1" applyAlignment="1">
      <alignment horizontal="center"/>
    </xf>
    <xf numFmtId="2" fontId="31" fillId="33" borderId="0" xfId="50" applyNumberFormat="1" applyFont="1" applyFill="1" applyAlignment="1">
      <alignment horizontal="center"/>
    </xf>
    <xf numFmtId="0" fontId="27" fillId="0" borderId="0" xfId="74" applyFont="1" applyFill="1"/>
    <xf numFmtId="0" fontId="31" fillId="0" borderId="0" xfId="74" applyFont="1" applyFill="1"/>
    <xf numFmtId="0" fontId="27" fillId="0" borderId="0" xfId="74" applyFont="1" applyFill="1" applyAlignment="1">
      <alignment horizontal="left"/>
    </xf>
    <xf numFmtId="1" fontId="27" fillId="0" borderId="0" xfId="74" applyNumberFormat="1" applyFont="1" applyFill="1" applyAlignment="1">
      <alignment horizontal="left"/>
    </xf>
    <xf numFmtId="165" fontId="27" fillId="0" borderId="0" xfId="74" applyNumberFormat="1" applyFont="1" applyFill="1" applyAlignment="1">
      <alignment horizontal="left"/>
    </xf>
    <xf numFmtId="164" fontId="27" fillId="0" borderId="0" xfId="74" applyNumberFormat="1" applyFont="1" applyAlignment="1">
      <alignment horizontal="left"/>
    </xf>
    <xf numFmtId="164" fontId="27" fillId="0" borderId="0" xfId="66" applyNumberFormat="1" applyFont="1" applyFill="1"/>
    <xf numFmtId="164" fontId="31" fillId="0" borderId="0" xfId="66" applyNumberFormat="1" applyFont="1" applyFill="1"/>
    <xf numFmtId="0" fontId="27" fillId="0" borderId="0" xfId="50" applyFont="1" applyFill="1"/>
    <xf numFmtId="2" fontId="27" fillId="0" borderId="0" xfId="50" applyNumberFormat="1" applyFont="1"/>
    <xf numFmtId="1" fontId="31" fillId="0" borderId="0" xfId="66" applyNumberFormat="1" applyFont="1" applyFill="1" applyAlignment="1">
      <alignment horizontal="center"/>
    </xf>
    <xf numFmtId="1" fontId="27" fillId="0" borderId="0" xfId="66" applyNumberFormat="1" applyFont="1" applyFill="1" applyAlignment="1">
      <alignment horizontal="center"/>
    </xf>
    <xf numFmtId="164" fontId="37" fillId="0" borderId="0" xfId="66" applyNumberFormat="1" applyFont="1" applyFill="1"/>
    <xf numFmtId="164" fontId="27" fillId="0" borderId="0" xfId="66" applyNumberFormat="1" applyFont="1" applyFill="1" applyAlignment="1">
      <alignment horizontal="right"/>
    </xf>
    <xf numFmtId="164" fontId="36" fillId="0" borderId="0" xfId="50" applyNumberFormat="1" applyFont="1"/>
    <xf numFmtId="164" fontId="27" fillId="0" borderId="0" xfId="66" quotePrefix="1" applyNumberFormat="1" applyFont="1" applyFill="1" applyAlignment="1">
      <alignment horizontal="right"/>
    </xf>
    <xf numFmtId="1" fontId="37" fillId="0" borderId="0" xfId="66" applyNumberFormat="1" applyFont="1" applyFill="1" applyAlignment="1">
      <alignment horizontal="center"/>
    </xf>
    <xf numFmtId="164" fontId="31" fillId="0" borderId="0" xfId="50" quotePrefix="1" applyNumberFormat="1" applyFont="1" applyAlignment="1">
      <alignment horizontal="center"/>
    </xf>
    <xf numFmtId="0" fontId="38" fillId="0" borderId="0" xfId="0" applyFont="1"/>
    <xf numFmtId="164" fontId="31" fillId="0" borderId="0" xfId="50" applyNumberFormat="1" applyFont="1"/>
    <xf numFmtId="0" fontId="28" fillId="0" borderId="0" xfId="0" applyFont="1" applyAlignment="1">
      <alignment horizontal="right"/>
    </xf>
    <xf numFmtId="164" fontId="31" fillId="0" borderId="0" xfId="66" applyNumberFormat="1" applyFont="1" applyFill="1" applyAlignment="1">
      <alignment horizontal="right"/>
    </xf>
    <xf numFmtId="164" fontId="37" fillId="0" borderId="0" xfId="66" applyNumberFormat="1" applyFont="1" applyFill="1" applyAlignment="1">
      <alignment horizontal="right"/>
    </xf>
    <xf numFmtId="164" fontId="31" fillId="0" borderId="0" xfId="66" quotePrefix="1" applyNumberFormat="1" applyFont="1" applyFill="1" applyAlignment="1">
      <alignment horizontal="right"/>
    </xf>
    <xf numFmtId="164" fontId="37" fillId="0" borderId="0" xfId="50" applyNumberFormat="1" applyFont="1" applyAlignment="1">
      <alignment horizontal="center"/>
    </xf>
    <xf numFmtId="0" fontId="39" fillId="0" borderId="0" xfId="0" applyFont="1"/>
    <xf numFmtId="0" fontId="1" fillId="0" borderId="0" xfId="94"/>
    <xf numFmtId="0" fontId="35" fillId="0" borderId="0" xfId="94" applyFont="1"/>
    <xf numFmtId="1" fontId="1" fillId="0" borderId="0" xfId="94" applyNumberFormat="1"/>
    <xf numFmtId="0" fontId="1" fillId="0" borderId="0" xfId="94" applyAlignment="1">
      <alignment horizontal="right"/>
    </xf>
    <xf numFmtId="0" fontId="1" fillId="0" borderId="0" xfId="94" applyAlignment="1">
      <alignment horizontal="center"/>
    </xf>
    <xf numFmtId="0" fontId="35" fillId="0" borderId="0" xfId="94" quotePrefix="1" applyFont="1" applyAlignment="1">
      <alignment horizontal="center"/>
    </xf>
    <xf numFmtId="0" fontId="35" fillId="0" borderId="0" xfId="94" quotePrefix="1" applyFont="1"/>
    <xf numFmtId="0" fontId="0" fillId="34" borderId="0" xfId="0" applyFill="1"/>
    <xf numFmtId="0" fontId="6" fillId="0" borderId="0" xfId="0" applyFont="1"/>
    <xf numFmtId="0" fontId="40" fillId="0" borderId="0" xfId="0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0" fillId="0" borderId="0" xfId="0" applyNumberFormat="1"/>
    <xf numFmtId="2" fontId="6" fillId="0" borderId="0" xfId="0" applyNumberFormat="1" applyFont="1"/>
    <xf numFmtId="2" fontId="27" fillId="0" borderId="0" xfId="50" applyNumberFormat="1" applyFont="1"/>
    <xf numFmtId="0" fontId="41" fillId="0" borderId="0" xfId="0" applyFont="1" applyAlignment="1">
      <alignment horizontal="justify"/>
    </xf>
    <xf numFmtId="0" fontId="43" fillId="0" borderId="10" xfId="0" applyFont="1" applyBorder="1"/>
    <xf numFmtId="0" fontId="0" fillId="0" borderId="11" xfId="0" applyBorder="1"/>
    <xf numFmtId="0" fontId="43" fillId="0" borderId="11" xfId="0" applyFont="1" applyBorder="1"/>
    <xf numFmtId="0" fontId="43" fillId="35" borderId="12" xfId="0" applyFont="1" applyFill="1" applyBorder="1"/>
    <xf numFmtId="0" fontId="0" fillId="35" borderId="13" xfId="0" applyFill="1" applyBorder="1"/>
    <xf numFmtId="0" fontId="43" fillId="35" borderId="13" xfId="0" applyFont="1" applyFill="1" applyBorder="1"/>
    <xf numFmtId="0" fontId="43" fillId="0" borderId="12" xfId="0" applyFont="1" applyBorder="1"/>
    <xf numFmtId="0" fontId="0" fillId="0" borderId="13" xfId="0" applyBorder="1"/>
    <xf numFmtId="0" fontId="44" fillId="0" borderId="12" xfId="0" applyFont="1" applyBorder="1"/>
    <xf numFmtId="0" fontId="44" fillId="0" borderId="13" xfId="0" applyFont="1" applyBorder="1"/>
    <xf numFmtId="0" fontId="41" fillId="0" borderId="13" xfId="0" applyFont="1" applyBorder="1"/>
    <xf numFmtId="0" fontId="44" fillId="35" borderId="12" xfId="0" applyFont="1" applyFill="1" applyBorder="1"/>
    <xf numFmtId="0" fontId="44" fillId="35" borderId="13" xfId="0" applyFont="1" applyFill="1" applyBorder="1"/>
    <xf numFmtId="0" fontId="44" fillId="0" borderId="14" xfId="0" applyFont="1" applyBorder="1"/>
    <xf numFmtId="0" fontId="0" fillId="0" borderId="15" xfId="0" applyBorder="1"/>
    <xf numFmtId="0" fontId="44" fillId="0" borderId="15" xfId="0" applyFont="1" applyBorder="1"/>
    <xf numFmtId="0" fontId="44" fillId="0" borderId="13" xfId="0" applyFont="1" applyBorder="1" applyAlignment="1">
      <alignment horizontal="left"/>
    </xf>
    <xf numFmtId="0" fontId="42" fillId="0" borderId="0" xfId="0" applyFont="1" applyAlignment="1">
      <alignment horizontal="left"/>
    </xf>
    <xf numFmtId="0" fontId="43" fillId="0" borderId="16" xfId="0" applyFont="1" applyBorder="1" applyAlignment="1">
      <alignment horizontal="right"/>
    </xf>
    <xf numFmtId="0" fontId="43" fillId="0" borderId="16" xfId="0" applyFont="1" applyBorder="1" applyAlignment="1">
      <alignment horizontal="right" vertical="top" wrapText="1"/>
    </xf>
    <xf numFmtId="0" fontId="0" fillId="35" borderId="17" xfId="0" applyFill="1" applyBorder="1"/>
    <xf numFmtId="0" fontId="43" fillId="35" borderId="17" xfId="0" applyFont="1" applyFill="1" applyBorder="1" applyAlignment="1">
      <alignment horizontal="right" vertical="top" wrapText="1"/>
    </xf>
    <xf numFmtId="0" fontId="43" fillId="0" borderId="17" xfId="0" applyFont="1" applyBorder="1" applyAlignment="1">
      <alignment horizontal="right"/>
    </xf>
    <xf numFmtId="0" fontId="43" fillId="0" borderId="17" xfId="0" applyFont="1" applyBorder="1" applyAlignment="1">
      <alignment horizontal="right" vertical="top" wrapText="1"/>
    </xf>
    <xf numFmtId="0" fontId="44" fillId="0" borderId="17" xfId="0" applyFont="1" applyBorder="1" applyAlignment="1">
      <alignment horizontal="right"/>
    </xf>
    <xf numFmtId="0" fontId="44" fillId="0" borderId="17" xfId="0" applyFont="1" applyBorder="1" applyAlignment="1">
      <alignment horizontal="right" wrapText="1"/>
    </xf>
    <xf numFmtId="0" fontId="44" fillId="0" borderId="17" xfId="0" applyFont="1" applyBorder="1" applyAlignment="1">
      <alignment horizontal="right" vertical="top" wrapText="1"/>
    </xf>
    <xf numFmtId="0" fontId="44" fillId="35" borderId="17" xfId="0" applyFont="1" applyFill="1" applyBorder="1" applyAlignment="1">
      <alignment horizontal="right" vertical="top" wrapText="1"/>
    </xf>
    <xf numFmtId="0" fontId="44" fillId="0" borderId="18" xfId="0" applyFont="1" applyBorder="1" applyAlignment="1">
      <alignment horizontal="right"/>
    </xf>
    <xf numFmtId="0" fontId="44" fillId="0" borderId="18" xfId="0" applyFont="1" applyBorder="1" applyAlignment="1">
      <alignment horizontal="right" vertical="top" wrapText="1"/>
    </xf>
    <xf numFmtId="0" fontId="43" fillId="0" borderId="16" xfId="0" applyFont="1" applyBorder="1" applyAlignment="1">
      <alignment vertical="top" wrapText="1"/>
    </xf>
    <xf numFmtId="0" fontId="43" fillId="35" borderId="17" xfId="0" applyFont="1" applyFill="1" applyBorder="1" applyAlignment="1">
      <alignment vertical="top" wrapText="1"/>
    </xf>
    <xf numFmtId="0" fontId="44" fillId="0" borderId="17" xfId="0" applyFont="1" applyBorder="1" applyAlignment="1">
      <alignment vertical="top" wrapText="1"/>
    </xf>
    <xf numFmtId="10" fontId="44" fillId="0" borderId="17" xfId="0" applyNumberFormat="1" applyFont="1" applyBorder="1" applyAlignment="1">
      <alignment horizontal="right"/>
    </xf>
    <xf numFmtId="9" fontId="44" fillId="0" borderId="17" xfId="0" applyNumberFormat="1" applyFont="1" applyBorder="1" applyAlignment="1">
      <alignment horizontal="right" vertical="top" wrapText="1"/>
    </xf>
    <xf numFmtId="0" fontId="0" fillId="0" borderId="17" xfId="0" applyBorder="1"/>
    <xf numFmtId="0" fontId="41" fillId="0" borderId="17" xfId="0" applyFont="1" applyBorder="1" applyAlignment="1">
      <alignment horizontal="right" vertical="top"/>
    </xf>
    <xf numFmtId="0" fontId="41" fillId="0" borderId="17" xfId="0" applyFont="1" applyBorder="1" applyAlignment="1">
      <alignment horizontal="right" vertical="top" wrapText="1"/>
    </xf>
    <xf numFmtId="0" fontId="35" fillId="0" borderId="0" xfId="0" applyFont="1"/>
    <xf numFmtId="0" fontId="28" fillId="0" borderId="0" xfId="0" applyFont="1"/>
    <xf numFmtId="164" fontId="35" fillId="0" borderId="0" xfId="0" applyNumberFormat="1" applyFont="1"/>
    <xf numFmtId="164" fontId="28" fillId="0" borderId="0" xfId="0" applyNumberFormat="1" applyFont="1"/>
    <xf numFmtId="0" fontId="41" fillId="0" borderId="0" xfId="0" applyFont="1"/>
    <xf numFmtId="0" fontId="47" fillId="0" borderId="0" xfId="0" applyFont="1"/>
  </cellXfs>
  <cellStyles count="135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rmal 2 2" xfId="42"/>
    <cellStyle name="Normal 2 2 2" xfId="43"/>
    <cellStyle name="Normal 2 2 2 2" xfId="47"/>
    <cellStyle name="Normal 2 2 2 2 2" xfId="46"/>
    <cellStyle name="Normal 2 2 2 2 2 2" xfId="55"/>
    <cellStyle name="Normal 2 2 2 2 2 2 2" xfId="57"/>
    <cellStyle name="Normal 2 2 2 2 2 2 2 2" xfId="62"/>
    <cellStyle name="Normal 2 2 2 2 2 2 2 2 2" xfId="67"/>
    <cellStyle name="Normal 2 2 2 2 2 2 2 2 2 2" xfId="69"/>
    <cellStyle name="Normal 2 2 2 2 2 2 2 2 2 3" xfId="120"/>
    <cellStyle name="Normal 2 2 2 2 2 2 2 2 3" xfId="115"/>
    <cellStyle name="Normal 2 2 2 2 2 2 2 3" xfId="114"/>
    <cellStyle name="Normal 2 2 2 2 2 2 3" xfId="105"/>
    <cellStyle name="Normal 2 2 2 2 2 2 3 2" xfId="122"/>
    <cellStyle name="Normal 2 2 2 2 2 3" xfId="93"/>
    <cellStyle name="Normal 2 2 2 2 2 4" xfId="88"/>
    <cellStyle name="Normal 2 2 2 2 2 5" xfId="103"/>
    <cellStyle name="Normal 2 2 2 2 3" xfId="86"/>
    <cellStyle name="Normal 2 2 2 2 4" xfId="92"/>
    <cellStyle name="Normal 2 2 2 2 5" xfId="52"/>
    <cellStyle name="Normal 2 2 2 2 6" xfId="99"/>
    <cellStyle name="Normal 2 2 2 3" xfId="77"/>
    <cellStyle name="Normal 2 2 2 4" xfId="85"/>
    <cellStyle name="Normal 2 2 2 5" xfId="91"/>
    <cellStyle name="Normal 2 2 2 6" xfId="54"/>
    <cellStyle name="Normal 2 2 2 7" xfId="96"/>
    <cellStyle name="Normal 2 2 3" xfId="76"/>
    <cellStyle name="Normal 2 2 4" xfId="84"/>
    <cellStyle name="Normal 2 2 5" xfId="90"/>
    <cellStyle name="Normal 2 2 6" xfId="87"/>
    <cellStyle name="Normal 2 2 7" xfId="124"/>
    <cellStyle name="Normal 2 2 8" xfId="109"/>
    <cellStyle name="Normal 2 3" xfId="48"/>
    <cellStyle name="Normal 2 3 2" xfId="63"/>
    <cellStyle name="Normal 2 3 2 2" xfId="66"/>
    <cellStyle name="Normal 2 3 2 2 2" xfId="131"/>
    <cellStyle name="Normal 2 3 2 2 2 2" xfId="133"/>
    <cellStyle name="Normal 2 3 2 2 3" xfId="117"/>
    <cellStyle name="Normal 2 3 2 3" xfId="102"/>
    <cellStyle name="Normal 2 3 2 3 2" xfId="121"/>
    <cellStyle name="Normal 2 3 3" xfId="100"/>
    <cellStyle name="Normal 2 3 3 2" xfId="127"/>
    <cellStyle name="Normal 2 3 4" xfId="112"/>
    <cellStyle name="Normal 2 4" xfId="75"/>
    <cellStyle name="Normal 2 5" xfId="83"/>
    <cellStyle name="Normal 2 6" xfId="89"/>
    <cellStyle name="Normal 2 7" xfId="53"/>
    <cellStyle name="Normal 2 8" xfId="123"/>
    <cellStyle name="Normal 2 9" xfId="110"/>
    <cellStyle name="Normal 3" xfId="44"/>
    <cellStyle name="Normal 3 2" xfId="49"/>
    <cellStyle name="Normal 3 2 2" xfId="59"/>
    <cellStyle name="Normal 3 2 2 2" xfId="61"/>
    <cellStyle name="Normal 3 2 2 2 2" xfId="68"/>
    <cellStyle name="Normal 3 2 2 2 2 2" xfId="70"/>
    <cellStyle name="Normal 3 2 2 3" xfId="80"/>
    <cellStyle name="Normal 3 2 2 4" xfId="104"/>
    <cellStyle name="Normal 3 2 2 4 2" xfId="130"/>
    <cellStyle name="Normal 3 2 2 5" xfId="119"/>
    <cellStyle name="Normal 3 2 3" xfId="73"/>
    <cellStyle name="Normal 3 2 4" xfId="79"/>
    <cellStyle name="Normal 3 2 5" xfId="98"/>
    <cellStyle name="Normal 3 2 5 2" xfId="128"/>
    <cellStyle name="Normal 3 2 6" xfId="111"/>
    <cellStyle name="Normal 3 3" xfId="64"/>
    <cellStyle name="Normal 3 4" xfId="78"/>
    <cellStyle name="Normal 3 5" xfId="97"/>
    <cellStyle name="Normal 3 5 2" xfId="125"/>
    <cellStyle name="Normal 3 6" xfId="108"/>
    <cellStyle name="Normal 4" xfId="45"/>
    <cellStyle name="Normal 4 2" xfId="56"/>
    <cellStyle name="Normal 4 2 2" xfId="65"/>
    <cellStyle name="Normal 4 2 2 2" xfId="72"/>
    <cellStyle name="Normal 4 2 2 2 2" xfId="132"/>
    <cellStyle name="Normal 4 2 2 2 2 2" xfId="134"/>
    <cellStyle name="Normal 4 2 2 2 3" xfId="116"/>
    <cellStyle name="Normal 4 2 2 3" xfId="106"/>
    <cellStyle name="Normal 4 2 2 3 2" xfId="118"/>
    <cellStyle name="Normal 4 2 3" xfId="101"/>
    <cellStyle name="Normal 4 2 3 2" xfId="129"/>
    <cellStyle name="Normal 4 2 4" xfId="113"/>
    <cellStyle name="Normal 4 3" xfId="81"/>
    <cellStyle name="Normal 4 4" xfId="95"/>
    <cellStyle name="Normal 4 4 2" xfId="126"/>
    <cellStyle name="Normal 4 5" xfId="107"/>
    <cellStyle name="Normal 5" xfId="71"/>
    <cellStyle name="Normal 6" xfId="74"/>
    <cellStyle name="Normal 7" xfId="50"/>
    <cellStyle name="Normal 8" xfId="51"/>
    <cellStyle name="Normal 9" xfId="94"/>
    <cellStyle name="Note 2" xfId="58"/>
    <cellStyle name="Note 3" xfId="60"/>
    <cellStyle name="Output" xfId="10" builtinId="21" customBuiltin="1"/>
    <cellStyle name="Standard_I1-BE-WA" xfId="82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184873672530588"/>
          <c:y val="0.20040076275338464"/>
          <c:w val="0.84497354654635015"/>
          <c:h val="0.62534674613776797"/>
        </c:manualLayout>
      </c:layout>
      <c:scatterChart>
        <c:scatterStyle val="smoothMarker"/>
        <c:ser>
          <c:idx val="0"/>
          <c:order val="0"/>
          <c:tx>
            <c:v>Chinese</c:v>
          </c:tx>
          <c:spPr>
            <a:ln w="38100"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none"/>
          </c:marker>
          <c:xVal>
            <c:numRef>
              <c:f>Data!$A$2:$A$607</c:f>
              <c:numCache>
                <c:formatCode>0</c:formatCode>
                <c:ptCount val="606"/>
                <c:pt idx="0">
                  <c:v>-4010</c:v>
                </c:pt>
                <c:pt idx="1">
                  <c:v>-4000</c:v>
                </c:pt>
                <c:pt idx="2">
                  <c:v>-3990</c:v>
                </c:pt>
                <c:pt idx="3">
                  <c:v>-3980</c:v>
                </c:pt>
                <c:pt idx="4">
                  <c:v>-3970</c:v>
                </c:pt>
                <c:pt idx="5">
                  <c:v>-3960</c:v>
                </c:pt>
                <c:pt idx="6">
                  <c:v>-3950</c:v>
                </c:pt>
                <c:pt idx="7">
                  <c:v>-3940</c:v>
                </c:pt>
                <c:pt idx="8">
                  <c:v>-3930</c:v>
                </c:pt>
                <c:pt idx="9">
                  <c:v>-3920</c:v>
                </c:pt>
                <c:pt idx="10">
                  <c:v>-3910</c:v>
                </c:pt>
                <c:pt idx="11">
                  <c:v>-3900</c:v>
                </c:pt>
                <c:pt idx="12">
                  <c:v>-3890</c:v>
                </c:pt>
                <c:pt idx="13">
                  <c:v>-3880</c:v>
                </c:pt>
                <c:pt idx="14">
                  <c:v>-3870</c:v>
                </c:pt>
                <c:pt idx="15">
                  <c:v>-3860</c:v>
                </c:pt>
                <c:pt idx="16">
                  <c:v>-3850</c:v>
                </c:pt>
                <c:pt idx="17">
                  <c:v>-3840</c:v>
                </c:pt>
                <c:pt idx="18">
                  <c:v>-3830</c:v>
                </c:pt>
                <c:pt idx="19">
                  <c:v>-3820</c:v>
                </c:pt>
                <c:pt idx="20">
                  <c:v>-3810</c:v>
                </c:pt>
                <c:pt idx="21">
                  <c:v>-3800</c:v>
                </c:pt>
                <c:pt idx="22">
                  <c:v>-3790</c:v>
                </c:pt>
                <c:pt idx="23">
                  <c:v>-3780</c:v>
                </c:pt>
                <c:pt idx="24">
                  <c:v>-3770</c:v>
                </c:pt>
                <c:pt idx="25">
                  <c:v>-3760</c:v>
                </c:pt>
                <c:pt idx="26">
                  <c:v>-3750</c:v>
                </c:pt>
                <c:pt idx="27">
                  <c:v>-3740</c:v>
                </c:pt>
                <c:pt idx="28">
                  <c:v>-3730</c:v>
                </c:pt>
                <c:pt idx="29">
                  <c:v>-3720</c:v>
                </c:pt>
                <c:pt idx="30">
                  <c:v>-3710</c:v>
                </c:pt>
                <c:pt idx="31">
                  <c:v>-3700</c:v>
                </c:pt>
                <c:pt idx="32">
                  <c:v>-3690</c:v>
                </c:pt>
                <c:pt idx="33">
                  <c:v>-3680</c:v>
                </c:pt>
                <c:pt idx="34">
                  <c:v>-3670</c:v>
                </c:pt>
                <c:pt idx="35">
                  <c:v>-3660</c:v>
                </c:pt>
                <c:pt idx="36">
                  <c:v>-3650</c:v>
                </c:pt>
                <c:pt idx="37">
                  <c:v>-3640</c:v>
                </c:pt>
                <c:pt idx="38">
                  <c:v>-3630</c:v>
                </c:pt>
                <c:pt idx="39">
                  <c:v>-3620</c:v>
                </c:pt>
                <c:pt idx="40">
                  <c:v>-3610</c:v>
                </c:pt>
                <c:pt idx="41">
                  <c:v>-3600</c:v>
                </c:pt>
                <c:pt idx="42">
                  <c:v>-3590</c:v>
                </c:pt>
                <c:pt idx="43">
                  <c:v>-3580</c:v>
                </c:pt>
                <c:pt idx="44">
                  <c:v>-3570</c:v>
                </c:pt>
                <c:pt idx="45">
                  <c:v>-3560</c:v>
                </c:pt>
                <c:pt idx="46">
                  <c:v>-3550</c:v>
                </c:pt>
                <c:pt idx="47">
                  <c:v>-3540</c:v>
                </c:pt>
                <c:pt idx="48">
                  <c:v>-3530</c:v>
                </c:pt>
                <c:pt idx="49">
                  <c:v>-3520</c:v>
                </c:pt>
                <c:pt idx="50">
                  <c:v>-3510</c:v>
                </c:pt>
                <c:pt idx="51">
                  <c:v>-3500</c:v>
                </c:pt>
                <c:pt idx="52">
                  <c:v>-3490</c:v>
                </c:pt>
                <c:pt idx="53">
                  <c:v>-3480</c:v>
                </c:pt>
                <c:pt idx="54">
                  <c:v>-3470</c:v>
                </c:pt>
                <c:pt idx="55">
                  <c:v>-3460</c:v>
                </c:pt>
                <c:pt idx="56">
                  <c:v>-3450</c:v>
                </c:pt>
                <c:pt idx="57">
                  <c:v>-3440</c:v>
                </c:pt>
                <c:pt idx="58">
                  <c:v>-3430</c:v>
                </c:pt>
                <c:pt idx="59">
                  <c:v>-3420</c:v>
                </c:pt>
                <c:pt idx="60">
                  <c:v>-3410</c:v>
                </c:pt>
                <c:pt idx="61">
                  <c:v>-3400</c:v>
                </c:pt>
                <c:pt idx="62">
                  <c:v>-3390</c:v>
                </c:pt>
                <c:pt idx="63">
                  <c:v>-3380</c:v>
                </c:pt>
                <c:pt idx="64">
                  <c:v>-3370</c:v>
                </c:pt>
                <c:pt idx="65">
                  <c:v>-3360</c:v>
                </c:pt>
                <c:pt idx="66">
                  <c:v>-3350</c:v>
                </c:pt>
                <c:pt idx="67">
                  <c:v>-3340</c:v>
                </c:pt>
                <c:pt idx="68">
                  <c:v>-3330</c:v>
                </c:pt>
                <c:pt idx="69">
                  <c:v>-3320</c:v>
                </c:pt>
                <c:pt idx="70">
                  <c:v>-3310</c:v>
                </c:pt>
                <c:pt idx="71">
                  <c:v>-3300</c:v>
                </c:pt>
                <c:pt idx="72">
                  <c:v>-3290</c:v>
                </c:pt>
                <c:pt idx="73">
                  <c:v>-3280</c:v>
                </c:pt>
                <c:pt idx="74">
                  <c:v>-3270</c:v>
                </c:pt>
                <c:pt idx="75">
                  <c:v>-3260</c:v>
                </c:pt>
                <c:pt idx="76">
                  <c:v>-3250</c:v>
                </c:pt>
                <c:pt idx="77">
                  <c:v>-3240</c:v>
                </c:pt>
                <c:pt idx="78">
                  <c:v>-3230</c:v>
                </c:pt>
                <c:pt idx="79">
                  <c:v>-3220</c:v>
                </c:pt>
                <c:pt idx="80">
                  <c:v>-3210</c:v>
                </c:pt>
                <c:pt idx="81">
                  <c:v>-3200</c:v>
                </c:pt>
                <c:pt idx="82">
                  <c:v>-3190</c:v>
                </c:pt>
                <c:pt idx="83">
                  <c:v>-3180</c:v>
                </c:pt>
                <c:pt idx="84">
                  <c:v>-3170</c:v>
                </c:pt>
                <c:pt idx="85">
                  <c:v>-3160</c:v>
                </c:pt>
                <c:pt idx="86">
                  <c:v>-3150</c:v>
                </c:pt>
                <c:pt idx="87">
                  <c:v>-3140</c:v>
                </c:pt>
                <c:pt idx="88">
                  <c:v>-3130</c:v>
                </c:pt>
                <c:pt idx="89">
                  <c:v>-3120</c:v>
                </c:pt>
                <c:pt idx="90">
                  <c:v>-3110</c:v>
                </c:pt>
                <c:pt idx="91">
                  <c:v>-3100</c:v>
                </c:pt>
                <c:pt idx="92">
                  <c:v>-3090</c:v>
                </c:pt>
                <c:pt idx="93">
                  <c:v>-3080</c:v>
                </c:pt>
                <c:pt idx="94">
                  <c:v>-3070</c:v>
                </c:pt>
                <c:pt idx="95">
                  <c:v>-3060</c:v>
                </c:pt>
                <c:pt idx="96">
                  <c:v>-3050</c:v>
                </c:pt>
                <c:pt idx="97">
                  <c:v>-3040</c:v>
                </c:pt>
                <c:pt idx="98">
                  <c:v>-3030</c:v>
                </c:pt>
                <c:pt idx="99">
                  <c:v>-3020</c:v>
                </c:pt>
                <c:pt idx="100">
                  <c:v>-3010</c:v>
                </c:pt>
                <c:pt idx="101">
                  <c:v>-3000</c:v>
                </c:pt>
                <c:pt idx="102">
                  <c:v>-2990</c:v>
                </c:pt>
                <c:pt idx="103">
                  <c:v>-2980</c:v>
                </c:pt>
                <c:pt idx="104">
                  <c:v>-2970</c:v>
                </c:pt>
                <c:pt idx="105">
                  <c:v>-2960</c:v>
                </c:pt>
                <c:pt idx="106">
                  <c:v>-2950</c:v>
                </c:pt>
                <c:pt idx="107">
                  <c:v>-2940</c:v>
                </c:pt>
                <c:pt idx="108">
                  <c:v>-2930</c:v>
                </c:pt>
                <c:pt idx="109">
                  <c:v>-2920</c:v>
                </c:pt>
                <c:pt idx="110">
                  <c:v>-2910</c:v>
                </c:pt>
                <c:pt idx="111">
                  <c:v>-2900</c:v>
                </c:pt>
                <c:pt idx="112">
                  <c:v>-2890</c:v>
                </c:pt>
                <c:pt idx="113">
                  <c:v>-2880</c:v>
                </c:pt>
                <c:pt idx="114">
                  <c:v>-2870</c:v>
                </c:pt>
                <c:pt idx="115">
                  <c:v>-2860</c:v>
                </c:pt>
                <c:pt idx="116">
                  <c:v>-2850</c:v>
                </c:pt>
                <c:pt idx="117">
                  <c:v>-2840</c:v>
                </c:pt>
                <c:pt idx="118">
                  <c:v>-2830</c:v>
                </c:pt>
                <c:pt idx="119">
                  <c:v>-2820</c:v>
                </c:pt>
                <c:pt idx="120">
                  <c:v>-2810</c:v>
                </c:pt>
                <c:pt idx="121">
                  <c:v>-2800</c:v>
                </c:pt>
                <c:pt idx="122">
                  <c:v>-2790</c:v>
                </c:pt>
                <c:pt idx="123">
                  <c:v>-2780</c:v>
                </c:pt>
                <c:pt idx="124">
                  <c:v>-2770</c:v>
                </c:pt>
                <c:pt idx="125">
                  <c:v>-2760</c:v>
                </c:pt>
                <c:pt idx="126">
                  <c:v>-2750</c:v>
                </c:pt>
                <c:pt idx="127">
                  <c:v>-2740</c:v>
                </c:pt>
                <c:pt idx="128">
                  <c:v>-2730</c:v>
                </c:pt>
                <c:pt idx="129">
                  <c:v>-2720</c:v>
                </c:pt>
                <c:pt idx="130">
                  <c:v>-2710</c:v>
                </c:pt>
                <c:pt idx="131">
                  <c:v>-2700</c:v>
                </c:pt>
                <c:pt idx="132">
                  <c:v>-2690</c:v>
                </c:pt>
                <c:pt idx="133">
                  <c:v>-2680</c:v>
                </c:pt>
                <c:pt idx="134">
                  <c:v>-2670</c:v>
                </c:pt>
                <c:pt idx="135">
                  <c:v>-2660</c:v>
                </c:pt>
                <c:pt idx="136">
                  <c:v>-2650</c:v>
                </c:pt>
                <c:pt idx="137">
                  <c:v>-2640</c:v>
                </c:pt>
                <c:pt idx="138">
                  <c:v>-2630</c:v>
                </c:pt>
                <c:pt idx="139">
                  <c:v>-2620</c:v>
                </c:pt>
                <c:pt idx="140">
                  <c:v>-2610</c:v>
                </c:pt>
                <c:pt idx="141">
                  <c:v>-2600</c:v>
                </c:pt>
                <c:pt idx="142">
                  <c:v>-2590</c:v>
                </c:pt>
                <c:pt idx="143">
                  <c:v>-2580</c:v>
                </c:pt>
                <c:pt idx="144">
                  <c:v>-2570</c:v>
                </c:pt>
                <c:pt idx="145">
                  <c:v>-2560</c:v>
                </c:pt>
                <c:pt idx="146">
                  <c:v>-2550</c:v>
                </c:pt>
                <c:pt idx="147">
                  <c:v>-2540</c:v>
                </c:pt>
                <c:pt idx="148">
                  <c:v>-2530</c:v>
                </c:pt>
                <c:pt idx="149">
                  <c:v>-2520</c:v>
                </c:pt>
                <c:pt idx="150">
                  <c:v>-2510</c:v>
                </c:pt>
                <c:pt idx="151">
                  <c:v>-2500</c:v>
                </c:pt>
                <c:pt idx="152">
                  <c:v>-2490</c:v>
                </c:pt>
                <c:pt idx="153">
                  <c:v>-2480</c:v>
                </c:pt>
                <c:pt idx="154">
                  <c:v>-2470</c:v>
                </c:pt>
                <c:pt idx="155">
                  <c:v>-2460</c:v>
                </c:pt>
                <c:pt idx="156">
                  <c:v>-2450</c:v>
                </c:pt>
                <c:pt idx="157">
                  <c:v>-2440</c:v>
                </c:pt>
                <c:pt idx="158">
                  <c:v>-2430</c:v>
                </c:pt>
                <c:pt idx="159">
                  <c:v>-2420</c:v>
                </c:pt>
                <c:pt idx="160">
                  <c:v>-2410</c:v>
                </c:pt>
                <c:pt idx="161">
                  <c:v>-2400</c:v>
                </c:pt>
                <c:pt idx="162">
                  <c:v>-2390</c:v>
                </c:pt>
                <c:pt idx="163">
                  <c:v>-2380</c:v>
                </c:pt>
                <c:pt idx="164">
                  <c:v>-2370</c:v>
                </c:pt>
                <c:pt idx="165">
                  <c:v>-2360</c:v>
                </c:pt>
                <c:pt idx="166">
                  <c:v>-2350</c:v>
                </c:pt>
                <c:pt idx="167">
                  <c:v>-2340</c:v>
                </c:pt>
                <c:pt idx="168">
                  <c:v>-2330</c:v>
                </c:pt>
                <c:pt idx="169">
                  <c:v>-2320</c:v>
                </c:pt>
                <c:pt idx="170">
                  <c:v>-2310</c:v>
                </c:pt>
                <c:pt idx="171">
                  <c:v>-2300</c:v>
                </c:pt>
                <c:pt idx="172">
                  <c:v>-2290</c:v>
                </c:pt>
                <c:pt idx="173">
                  <c:v>-2280</c:v>
                </c:pt>
                <c:pt idx="174">
                  <c:v>-2270</c:v>
                </c:pt>
                <c:pt idx="175">
                  <c:v>-2260</c:v>
                </c:pt>
                <c:pt idx="176">
                  <c:v>-2250</c:v>
                </c:pt>
                <c:pt idx="177">
                  <c:v>-2240</c:v>
                </c:pt>
                <c:pt idx="178">
                  <c:v>-2230</c:v>
                </c:pt>
                <c:pt idx="179">
                  <c:v>-2220</c:v>
                </c:pt>
                <c:pt idx="180">
                  <c:v>-2210</c:v>
                </c:pt>
                <c:pt idx="181">
                  <c:v>-2200</c:v>
                </c:pt>
                <c:pt idx="182">
                  <c:v>-2190</c:v>
                </c:pt>
                <c:pt idx="183">
                  <c:v>-2180</c:v>
                </c:pt>
                <c:pt idx="184">
                  <c:v>-2170</c:v>
                </c:pt>
                <c:pt idx="185">
                  <c:v>-2160</c:v>
                </c:pt>
                <c:pt idx="186">
                  <c:v>-2150</c:v>
                </c:pt>
                <c:pt idx="187">
                  <c:v>-2140</c:v>
                </c:pt>
                <c:pt idx="188">
                  <c:v>-2130</c:v>
                </c:pt>
                <c:pt idx="189">
                  <c:v>-2120</c:v>
                </c:pt>
                <c:pt idx="190">
                  <c:v>-2110</c:v>
                </c:pt>
                <c:pt idx="191">
                  <c:v>-2100</c:v>
                </c:pt>
                <c:pt idx="192">
                  <c:v>-2090</c:v>
                </c:pt>
                <c:pt idx="193">
                  <c:v>-2080</c:v>
                </c:pt>
                <c:pt idx="194">
                  <c:v>-2070</c:v>
                </c:pt>
                <c:pt idx="195">
                  <c:v>-2060</c:v>
                </c:pt>
                <c:pt idx="196">
                  <c:v>-2050</c:v>
                </c:pt>
                <c:pt idx="197">
                  <c:v>-2040</c:v>
                </c:pt>
                <c:pt idx="198">
                  <c:v>-2030</c:v>
                </c:pt>
                <c:pt idx="199">
                  <c:v>-2020</c:v>
                </c:pt>
                <c:pt idx="200">
                  <c:v>-2010</c:v>
                </c:pt>
                <c:pt idx="201">
                  <c:v>-2000</c:v>
                </c:pt>
                <c:pt idx="202">
                  <c:v>-1990</c:v>
                </c:pt>
                <c:pt idx="203">
                  <c:v>-1980</c:v>
                </c:pt>
                <c:pt idx="204">
                  <c:v>-1970</c:v>
                </c:pt>
                <c:pt idx="205">
                  <c:v>-1960</c:v>
                </c:pt>
                <c:pt idx="206">
                  <c:v>-1950</c:v>
                </c:pt>
                <c:pt idx="207">
                  <c:v>-1940</c:v>
                </c:pt>
                <c:pt idx="208">
                  <c:v>-1930</c:v>
                </c:pt>
                <c:pt idx="209">
                  <c:v>-1920</c:v>
                </c:pt>
                <c:pt idx="210">
                  <c:v>-1910</c:v>
                </c:pt>
                <c:pt idx="211">
                  <c:v>-1900</c:v>
                </c:pt>
                <c:pt idx="212">
                  <c:v>-1890</c:v>
                </c:pt>
                <c:pt idx="213">
                  <c:v>-1880</c:v>
                </c:pt>
                <c:pt idx="214">
                  <c:v>-1870</c:v>
                </c:pt>
                <c:pt idx="215">
                  <c:v>-1860</c:v>
                </c:pt>
                <c:pt idx="216">
                  <c:v>-1850</c:v>
                </c:pt>
                <c:pt idx="217">
                  <c:v>-1840</c:v>
                </c:pt>
                <c:pt idx="218">
                  <c:v>-1830</c:v>
                </c:pt>
                <c:pt idx="219">
                  <c:v>-1820</c:v>
                </c:pt>
                <c:pt idx="220">
                  <c:v>-1810</c:v>
                </c:pt>
                <c:pt idx="221">
                  <c:v>-1800</c:v>
                </c:pt>
                <c:pt idx="222">
                  <c:v>-1790</c:v>
                </c:pt>
                <c:pt idx="223">
                  <c:v>-1780</c:v>
                </c:pt>
                <c:pt idx="224">
                  <c:v>-1770</c:v>
                </c:pt>
                <c:pt idx="225">
                  <c:v>-1760</c:v>
                </c:pt>
                <c:pt idx="226">
                  <c:v>-1750</c:v>
                </c:pt>
                <c:pt idx="227">
                  <c:v>-1740</c:v>
                </c:pt>
                <c:pt idx="228">
                  <c:v>-1730</c:v>
                </c:pt>
                <c:pt idx="229">
                  <c:v>-1720</c:v>
                </c:pt>
                <c:pt idx="230">
                  <c:v>-1710</c:v>
                </c:pt>
                <c:pt idx="231">
                  <c:v>-1700</c:v>
                </c:pt>
                <c:pt idx="232">
                  <c:v>-1690</c:v>
                </c:pt>
                <c:pt idx="233">
                  <c:v>-1680</c:v>
                </c:pt>
                <c:pt idx="234">
                  <c:v>-1670</c:v>
                </c:pt>
                <c:pt idx="235">
                  <c:v>-1660</c:v>
                </c:pt>
                <c:pt idx="236">
                  <c:v>-1650</c:v>
                </c:pt>
                <c:pt idx="237">
                  <c:v>-1640</c:v>
                </c:pt>
                <c:pt idx="238">
                  <c:v>-1630</c:v>
                </c:pt>
                <c:pt idx="239">
                  <c:v>-1620</c:v>
                </c:pt>
                <c:pt idx="240">
                  <c:v>-1610</c:v>
                </c:pt>
                <c:pt idx="241">
                  <c:v>-1600</c:v>
                </c:pt>
                <c:pt idx="242">
                  <c:v>-1590</c:v>
                </c:pt>
                <c:pt idx="243">
                  <c:v>-1580</c:v>
                </c:pt>
                <c:pt idx="244">
                  <c:v>-1570</c:v>
                </c:pt>
                <c:pt idx="245">
                  <c:v>-1560</c:v>
                </c:pt>
                <c:pt idx="246">
                  <c:v>-1550</c:v>
                </c:pt>
                <c:pt idx="247">
                  <c:v>-1540</c:v>
                </c:pt>
                <c:pt idx="248">
                  <c:v>-1530</c:v>
                </c:pt>
                <c:pt idx="249">
                  <c:v>-1520</c:v>
                </c:pt>
                <c:pt idx="250">
                  <c:v>-1510</c:v>
                </c:pt>
                <c:pt idx="251">
                  <c:v>-1500</c:v>
                </c:pt>
                <c:pt idx="252">
                  <c:v>-1490</c:v>
                </c:pt>
                <c:pt idx="253">
                  <c:v>-1480</c:v>
                </c:pt>
                <c:pt idx="254">
                  <c:v>-1470</c:v>
                </c:pt>
                <c:pt idx="255">
                  <c:v>-1460</c:v>
                </c:pt>
                <c:pt idx="256">
                  <c:v>-1450</c:v>
                </c:pt>
                <c:pt idx="257">
                  <c:v>-1440</c:v>
                </c:pt>
                <c:pt idx="258">
                  <c:v>-1430</c:v>
                </c:pt>
                <c:pt idx="259">
                  <c:v>-1420</c:v>
                </c:pt>
                <c:pt idx="260">
                  <c:v>-1410</c:v>
                </c:pt>
                <c:pt idx="261">
                  <c:v>-1400</c:v>
                </c:pt>
                <c:pt idx="262">
                  <c:v>-1390</c:v>
                </c:pt>
                <c:pt idx="263">
                  <c:v>-1380</c:v>
                </c:pt>
                <c:pt idx="264">
                  <c:v>-1370</c:v>
                </c:pt>
                <c:pt idx="265">
                  <c:v>-1360</c:v>
                </c:pt>
                <c:pt idx="266">
                  <c:v>-1350</c:v>
                </c:pt>
                <c:pt idx="267">
                  <c:v>-1340</c:v>
                </c:pt>
                <c:pt idx="268">
                  <c:v>-1330</c:v>
                </c:pt>
                <c:pt idx="269">
                  <c:v>-1320</c:v>
                </c:pt>
                <c:pt idx="270">
                  <c:v>-1310</c:v>
                </c:pt>
                <c:pt idx="271">
                  <c:v>-1300</c:v>
                </c:pt>
                <c:pt idx="272">
                  <c:v>-1290</c:v>
                </c:pt>
                <c:pt idx="273">
                  <c:v>-1280</c:v>
                </c:pt>
                <c:pt idx="274">
                  <c:v>-1270</c:v>
                </c:pt>
                <c:pt idx="275">
                  <c:v>-1260</c:v>
                </c:pt>
                <c:pt idx="276">
                  <c:v>-1250</c:v>
                </c:pt>
                <c:pt idx="277">
                  <c:v>-1240</c:v>
                </c:pt>
                <c:pt idx="278">
                  <c:v>-1230</c:v>
                </c:pt>
                <c:pt idx="279">
                  <c:v>-1220</c:v>
                </c:pt>
                <c:pt idx="280">
                  <c:v>-1210</c:v>
                </c:pt>
                <c:pt idx="281">
                  <c:v>-1200</c:v>
                </c:pt>
                <c:pt idx="282">
                  <c:v>-1190</c:v>
                </c:pt>
                <c:pt idx="283">
                  <c:v>-1180</c:v>
                </c:pt>
                <c:pt idx="284">
                  <c:v>-1170</c:v>
                </c:pt>
                <c:pt idx="285">
                  <c:v>-1160</c:v>
                </c:pt>
                <c:pt idx="286">
                  <c:v>-1150</c:v>
                </c:pt>
                <c:pt idx="287">
                  <c:v>-1140</c:v>
                </c:pt>
                <c:pt idx="288">
                  <c:v>-1130</c:v>
                </c:pt>
                <c:pt idx="289">
                  <c:v>-1120</c:v>
                </c:pt>
                <c:pt idx="290">
                  <c:v>-1110</c:v>
                </c:pt>
                <c:pt idx="291">
                  <c:v>-1100</c:v>
                </c:pt>
                <c:pt idx="292">
                  <c:v>-1090</c:v>
                </c:pt>
                <c:pt idx="293">
                  <c:v>-1080</c:v>
                </c:pt>
                <c:pt idx="294">
                  <c:v>-1070</c:v>
                </c:pt>
                <c:pt idx="295">
                  <c:v>-1060</c:v>
                </c:pt>
                <c:pt idx="296">
                  <c:v>-1050</c:v>
                </c:pt>
                <c:pt idx="297">
                  <c:v>-1040</c:v>
                </c:pt>
                <c:pt idx="298">
                  <c:v>-1030</c:v>
                </c:pt>
                <c:pt idx="299">
                  <c:v>-1020</c:v>
                </c:pt>
                <c:pt idx="300">
                  <c:v>-1010</c:v>
                </c:pt>
                <c:pt idx="301">
                  <c:v>-1000</c:v>
                </c:pt>
                <c:pt idx="302">
                  <c:v>-990</c:v>
                </c:pt>
                <c:pt idx="303">
                  <c:v>-980</c:v>
                </c:pt>
                <c:pt idx="304">
                  <c:v>-970</c:v>
                </c:pt>
                <c:pt idx="305">
                  <c:v>-960</c:v>
                </c:pt>
                <c:pt idx="306">
                  <c:v>-950</c:v>
                </c:pt>
                <c:pt idx="307">
                  <c:v>-940</c:v>
                </c:pt>
                <c:pt idx="308">
                  <c:v>-930</c:v>
                </c:pt>
                <c:pt idx="309">
                  <c:v>-920</c:v>
                </c:pt>
                <c:pt idx="310">
                  <c:v>-910</c:v>
                </c:pt>
                <c:pt idx="311">
                  <c:v>-900</c:v>
                </c:pt>
                <c:pt idx="312">
                  <c:v>-890</c:v>
                </c:pt>
                <c:pt idx="313">
                  <c:v>-880</c:v>
                </c:pt>
                <c:pt idx="314">
                  <c:v>-870</c:v>
                </c:pt>
                <c:pt idx="315">
                  <c:v>-860</c:v>
                </c:pt>
                <c:pt idx="316">
                  <c:v>-850</c:v>
                </c:pt>
                <c:pt idx="317">
                  <c:v>-840</c:v>
                </c:pt>
                <c:pt idx="318">
                  <c:v>-830</c:v>
                </c:pt>
                <c:pt idx="319">
                  <c:v>-820</c:v>
                </c:pt>
                <c:pt idx="320">
                  <c:v>-810</c:v>
                </c:pt>
                <c:pt idx="321">
                  <c:v>-800</c:v>
                </c:pt>
                <c:pt idx="322">
                  <c:v>-790</c:v>
                </c:pt>
                <c:pt idx="323">
                  <c:v>-780</c:v>
                </c:pt>
                <c:pt idx="324">
                  <c:v>-770</c:v>
                </c:pt>
                <c:pt idx="325">
                  <c:v>-760</c:v>
                </c:pt>
                <c:pt idx="326">
                  <c:v>-750</c:v>
                </c:pt>
                <c:pt idx="327">
                  <c:v>-740</c:v>
                </c:pt>
                <c:pt idx="328">
                  <c:v>-730</c:v>
                </c:pt>
                <c:pt idx="329">
                  <c:v>-720</c:v>
                </c:pt>
                <c:pt idx="330">
                  <c:v>-710</c:v>
                </c:pt>
                <c:pt idx="331">
                  <c:v>-700</c:v>
                </c:pt>
                <c:pt idx="332">
                  <c:v>-690</c:v>
                </c:pt>
                <c:pt idx="333">
                  <c:v>-680</c:v>
                </c:pt>
                <c:pt idx="334">
                  <c:v>-670</c:v>
                </c:pt>
                <c:pt idx="335">
                  <c:v>-660</c:v>
                </c:pt>
                <c:pt idx="336">
                  <c:v>-650</c:v>
                </c:pt>
                <c:pt idx="337">
                  <c:v>-640</c:v>
                </c:pt>
                <c:pt idx="338">
                  <c:v>-630</c:v>
                </c:pt>
                <c:pt idx="339">
                  <c:v>-620</c:v>
                </c:pt>
                <c:pt idx="340">
                  <c:v>-610</c:v>
                </c:pt>
                <c:pt idx="341">
                  <c:v>-600</c:v>
                </c:pt>
                <c:pt idx="342">
                  <c:v>-590</c:v>
                </c:pt>
                <c:pt idx="343">
                  <c:v>-580</c:v>
                </c:pt>
                <c:pt idx="344">
                  <c:v>-570</c:v>
                </c:pt>
                <c:pt idx="345">
                  <c:v>-560</c:v>
                </c:pt>
                <c:pt idx="346">
                  <c:v>-550</c:v>
                </c:pt>
                <c:pt idx="347">
                  <c:v>-540</c:v>
                </c:pt>
                <c:pt idx="348">
                  <c:v>-530</c:v>
                </c:pt>
                <c:pt idx="349">
                  <c:v>-520</c:v>
                </c:pt>
                <c:pt idx="350">
                  <c:v>-510</c:v>
                </c:pt>
                <c:pt idx="351">
                  <c:v>-500</c:v>
                </c:pt>
                <c:pt idx="352">
                  <c:v>-490</c:v>
                </c:pt>
                <c:pt idx="353">
                  <c:v>-480</c:v>
                </c:pt>
                <c:pt idx="354">
                  <c:v>-470</c:v>
                </c:pt>
                <c:pt idx="355">
                  <c:v>-460</c:v>
                </c:pt>
                <c:pt idx="356">
                  <c:v>-450</c:v>
                </c:pt>
                <c:pt idx="357">
                  <c:v>-440</c:v>
                </c:pt>
                <c:pt idx="358">
                  <c:v>-430</c:v>
                </c:pt>
                <c:pt idx="359">
                  <c:v>-420</c:v>
                </c:pt>
                <c:pt idx="360">
                  <c:v>-410</c:v>
                </c:pt>
                <c:pt idx="361">
                  <c:v>-400</c:v>
                </c:pt>
                <c:pt idx="362">
                  <c:v>-390</c:v>
                </c:pt>
                <c:pt idx="363">
                  <c:v>-380</c:v>
                </c:pt>
                <c:pt idx="364">
                  <c:v>-370</c:v>
                </c:pt>
                <c:pt idx="365">
                  <c:v>-360</c:v>
                </c:pt>
                <c:pt idx="366">
                  <c:v>-350</c:v>
                </c:pt>
                <c:pt idx="367">
                  <c:v>-340</c:v>
                </c:pt>
                <c:pt idx="368">
                  <c:v>-330</c:v>
                </c:pt>
                <c:pt idx="369">
                  <c:v>-320</c:v>
                </c:pt>
                <c:pt idx="370">
                  <c:v>-310</c:v>
                </c:pt>
                <c:pt idx="371">
                  <c:v>-300</c:v>
                </c:pt>
                <c:pt idx="372">
                  <c:v>-290</c:v>
                </c:pt>
                <c:pt idx="373">
                  <c:v>-280</c:v>
                </c:pt>
                <c:pt idx="374">
                  <c:v>-270</c:v>
                </c:pt>
                <c:pt idx="375">
                  <c:v>-260</c:v>
                </c:pt>
                <c:pt idx="376">
                  <c:v>-250</c:v>
                </c:pt>
                <c:pt idx="377">
                  <c:v>-240</c:v>
                </c:pt>
                <c:pt idx="378">
                  <c:v>-230</c:v>
                </c:pt>
                <c:pt idx="379">
                  <c:v>-220</c:v>
                </c:pt>
                <c:pt idx="380">
                  <c:v>-210</c:v>
                </c:pt>
                <c:pt idx="381">
                  <c:v>-200</c:v>
                </c:pt>
                <c:pt idx="382">
                  <c:v>-190</c:v>
                </c:pt>
                <c:pt idx="383">
                  <c:v>-180</c:v>
                </c:pt>
                <c:pt idx="384">
                  <c:v>-170</c:v>
                </c:pt>
                <c:pt idx="385">
                  <c:v>-160</c:v>
                </c:pt>
                <c:pt idx="386">
                  <c:v>-150</c:v>
                </c:pt>
                <c:pt idx="387">
                  <c:v>-140</c:v>
                </c:pt>
                <c:pt idx="388">
                  <c:v>-130</c:v>
                </c:pt>
                <c:pt idx="389">
                  <c:v>-120</c:v>
                </c:pt>
                <c:pt idx="390">
                  <c:v>-110</c:v>
                </c:pt>
                <c:pt idx="391">
                  <c:v>-100</c:v>
                </c:pt>
                <c:pt idx="392">
                  <c:v>-90</c:v>
                </c:pt>
                <c:pt idx="393">
                  <c:v>-80</c:v>
                </c:pt>
                <c:pt idx="394">
                  <c:v>-70</c:v>
                </c:pt>
                <c:pt idx="395">
                  <c:v>-60</c:v>
                </c:pt>
                <c:pt idx="396">
                  <c:v>-50</c:v>
                </c:pt>
                <c:pt idx="397">
                  <c:v>-40</c:v>
                </c:pt>
                <c:pt idx="398">
                  <c:v>-30</c:v>
                </c:pt>
                <c:pt idx="399">
                  <c:v>-20</c:v>
                </c:pt>
                <c:pt idx="400">
                  <c:v>-10</c:v>
                </c:pt>
                <c:pt idx="401">
                  <c:v>0</c:v>
                </c:pt>
                <c:pt idx="402">
                  <c:v>10</c:v>
                </c:pt>
                <c:pt idx="403">
                  <c:v>20</c:v>
                </c:pt>
                <c:pt idx="404">
                  <c:v>30</c:v>
                </c:pt>
                <c:pt idx="405">
                  <c:v>40</c:v>
                </c:pt>
                <c:pt idx="406">
                  <c:v>50</c:v>
                </c:pt>
                <c:pt idx="407">
                  <c:v>60</c:v>
                </c:pt>
                <c:pt idx="408">
                  <c:v>70</c:v>
                </c:pt>
                <c:pt idx="409">
                  <c:v>80</c:v>
                </c:pt>
                <c:pt idx="410">
                  <c:v>90</c:v>
                </c:pt>
                <c:pt idx="411">
                  <c:v>100</c:v>
                </c:pt>
                <c:pt idx="412">
                  <c:v>110</c:v>
                </c:pt>
                <c:pt idx="413">
                  <c:v>120</c:v>
                </c:pt>
                <c:pt idx="414">
                  <c:v>130</c:v>
                </c:pt>
                <c:pt idx="415">
                  <c:v>140</c:v>
                </c:pt>
                <c:pt idx="416">
                  <c:v>150</c:v>
                </c:pt>
                <c:pt idx="417">
                  <c:v>160</c:v>
                </c:pt>
                <c:pt idx="418">
                  <c:v>170</c:v>
                </c:pt>
                <c:pt idx="419">
                  <c:v>180</c:v>
                </c:pt>
                <c:pt idx="420">
                  <c:v>190</c:v>
                </c:pt>
                <c:pt idx="421">
                  <c:v>200</c:v>
                </c:pt>
                <c:pt idx="422">
                  <c:v>210</c:v>
                </c:pt>
                <c:pt idx="423">
                  <c:v>220</c:v>
                </c:pt>
                <c:pt idx="424">
                  <c:v>230</c:v>
                </c:pt>
                <c:pt idx="425">
                  <c:v>240</c:v>
                </c:pt>
                <c:pt idx="426">
                  <c:v>250</c:v>
                </c:pt>
                <c:pt idx="427">
                  <c:v>260</c:v>
                </c:pt>
                <c:pt idx="428">
                  <c:v>270</c:v>
                </c:pt>
                <c:pt idx="429">
                  <c:v>280</c:v>
                </c:pt>
                <c:pt idx="430">
                  <c:v>290</c:v>
                </c:pt>
                <c:pt idx="431">
                  <c:v>300</c:v>
                </c:pt>
                <c:pt idx="432">
                  <c:v>310</c:v>
                </c:pt>
                <c:pt idx="433">
                  <c:v>320</c:v>
                </c:pt>
                <c:pt idx="434">
                  <c:v>330</c:v>
                </c:pt>
                <c:pt idx="435">
                  <c:v>340</c:v>
                </c:pt>
                <c:pt idx="436">
                  <c:v>350</c:v>
                </c:pt>
                <c:pt idx="437">
                  <c:v>360</c:v>
                </c:pt>
                <c:pt idx="438">
                  <c:v>370</c:v>
                </c:pt>
                <c:pt idx="439">
                  <c:v>380</c:v>
                </c:pt>
                <c:pt idx="440">
                  <c:v>390</c:v>
                </c:pt>
                <c:pt idx="441">
                  <c:v>400</c:v>
                </c:pt>
                <c:pt idx="442">
                  <c:v>410</c:v>
                </c:pt>
                <c:pt idx="443">
                  <c:v>420</c:v>
                </c:pt>
                <c:pt idx="444">
                  <c:v>430</c:v>
                </c:pt>
                <c:pt idx="445">
                  <c:v>440</c:v>
                </c:pt>
                <c:pt idx="446">
                  <c:v>450</c:v>
                </c:pt>
                <c:pt idx="447">
                  <c:v>460</c:v>
                </c:pt>
                <c:pt idx="448">
                  <c:v>470</c:v>
                </c:pt>
                <c:pt idx="449">
                  <c:v>480</c:v>
                </c:pt>
                <c:pt idx="450">
                  <c:v>490</c:v>
                </c:pt>
                <c:pt idx="451">
                  <c:v>500</c:v>
                </c:pt>
                <c:pt idx="452">
                  <c:v>510</c:v>
                </c:pt>
                <c:pt idx="453">
                  <c:v>520</c:v>
                </c:pt>
                <c:pt idx="454">
                  <c:v>530</c:v>
                </c:pt>
                <c:pt idx="455">
                  <c:v>540</c:v>
                </c:pt>
                <c:pt idx="456">
                  <c:v>550</c:v>
                </c:pt>
                <c:pt idx="457">
                  <c:v>560</c:v>
                </c:pt>
                <c:pt idx="458">
                  <c:v>570</c:v>
                </c:pt>
                <c:pt idx="459">
                  <c:v>580</c:v>
                </c:pt>
                <c:pt idx="460">
                  <c:v>590</c:v>
                </c:pt>
                <c:pt idx="461">
                  <c:v>600</c:v>
                </c:pt>
                <c:pt idx="462">
                  <c:v>610</c:v>
                </c:pt>
                <c:pt idx="463">
                  <c:v>620</c:v>
                </c:pt>
                <c:pt idx="464">
                  <c:v>630</c:v>
                </c:pt>
                <c:pt idx="465">
                  <c:v>640</c:v>
                </c:pt>
                <c:pt idx="466">
                  <c:v>650</c:v>
                </c:pt>
                <c:pt idx="467">
                  <c:v>660</c:v>
                </c:pt>
                <c:pt idx="468">
                  <c:v>670</c:v>
                </c:pt>
                <c:pt idx="469">
                  <c:v>680</c:v>
                </c:pt>
                <c:pt idx="470">
                  <c:v>690</c:v>
                </c:pt>
                <c:pt idx="471">
                  <c:v>700</c:v>
                </c:pt>
                <c:pt idx="472">
                  <c:v>710</c:v>
                </c:pt>
                <c:pt idx="473">
                  <c:v>720</c:v>
                </c:pt>
                <c:pt idx="474">
                  <c:v>730</c:v>
                </c:pt>
                <c:pt idx="475">
                  <c:v>740</c:v>
                </c:pt>
                <c:pt idx="476">
                  <c:v>750</c:v>
                </c:pt>
                <c:pt idx="477">
                  <c:v>760</c:v>
                </c:pt>
                <c:pt idx="478">
                  <c:v>770</c:v>
                </c:pt>
                <c:pt idx="479">
                  <c:v>780</c:v>
                </c:pt>
                <c:pt idx="480">
                  <c:v>790</c:v>
                </c:pt>
                <c:pt idx="481">
                  <c:v>800</c:v>
                </c:pt>
                <c:pt idx="482">
                  <c:v>810</c:v>
                </c:pt>
                <c:pt idx="483">
                  <c:v>820</c:v>
                </c:pt>
                <c:pt idx="484">
                  <c:v>830</c:v>
                </c:pt>
                <c:pt idx="485">
                  <c:v>840</c:v>
                </c:pt>
                <c:pt idx="486">
                  <c:v>850</c:v>
                </c:pt>
                <c:pt idx="487">
                  <c:v>860</c:v>
                </c:pt>
                <c:pt idx="488">
                  <c:v>870</c:v>
                </c:pt>
                <c:pt idx="489">
                  <c:v>880</c:v>
                </c:pt>
                <c:pt idx="490">
                  <c:v>890</c:v>
                </c:pt>
                <c:pt idx="491">
                  <c:v>900</c:v>
                </c:pt>
                <c:pt idx="492">
                  <c:v>910</c:v>
                </c:pt>
                <c:pt idx="493">
                  <c:v>920</c:v>
                </c:pt>
                <c:pt idx="494">
                  <c:v>930</c:v>
                </c:pt>
                <c:pt idx="495">
                  <c:v>940</c:v>
                </c:pt>
                <c:pt idx="496">
                  <c:v>950</c:v>
                </c:pt>
                <c:pt idx="497">
                  <c:v>960</c:v>
                </c:pt>
                <c:pt idx="498">
                  <c:v>970</c:v>
                </c:pt>
                <c:pt idx="499">
                  <c:v>980</c:v>
                </c:pt>
                <c:pt idx="500">
                  <c:v>990</c:v>
                </c:pt>
                <c:pt idx="501">
                  <c:v>1000</c:v>
                </c:pt>
                <c:pt idx="502">
                  <c:v>1010</c:v>
                </c:pt>
                <c:pt idx="503">
                  <c:v>1020</c:v>
                </c:pt>
                <c:pt idx="504">
                  <c:v>1030</c:v>
                </c:pt>
                <c:pt idx="505">
                  <c:v>1040</c:v>
                </c:pt>
                <c:pt idx="506">
                  <c:v>1050</c:v>
                </c:pt>
                <c:pt idx="507">
                  <c:v>1060</c:v>
                </c:pt>
                <c:pt idx="508">
                  <c:v>1070</c:v>
                </c:pt>
                <c:pt idx="509">
                  <c:v>1080</c:v>
                </c:pt>
                <c:pt idx="510">
                  <c:v>1090</c:v>
                </c:pt>
                <c:pt idx="511">
                  <c:v>1100</c:v>
                </c:pt>
                <c:pt idx="512">
                  <c:v>1110</c:v>
                </c:pt>
                <c:pt idx="513">
                  <c:v>1120</c:v>
                </c:pt>
                <c:pt idx="514">
                  <c:v>1130</c:v>
                </c:pt>
                <c:pt idx="515">
                  <c:v>1140</c:v>
                </c:pt>
                <c:pt idx="516">
                  <c:v>1150</c:v>
                </c:pt>
                <c:pt idx="517">
                  <c:v>1160</c:v>
                </c:pt>
                <c:pt idx="518">
                  <c:v>1170</c:v>
                </c:pt>
                <c:pt idx="519">
                  <c:v>1180</c:v>
                </c:pt>
                <c:pt idx="520">
                  <c:v>1190</c:v>
                </c:pt>
                <c:pt idx="521">
                  <c:v>1200</c:v>
                </c:pt>
                <c:pt idx="522">
                  <c:v>1210</c:v>
                </c:pt>
                <c:pt idx="523">
                  <c:v>1220</c:v>
                </c:pt>
                <c:pt idx="524">
                  <c:v>1230</c:v>
                </c:pt>
                <c:pt idx="525">
                  <c:v>1240</c:v>
                </c:pt>
                <c:pt idx="526">
                  <c:v>1250</c:v>
                </c:pt>
                <c:pt idx="527">
                  <c:v>1260</c:v>
                </c:pt>
                <c:pt idx="528">
                  <c:v>1270</c:v>
                </c:pt>
                <c:pt idx="529">
                  <c:v>1280</c:v>
                </c:pt>
                <c:pt idx="530">
                  <c:v>1290</c:v>
                </c:pt>
                <c:pt idx="531">
                  <c:v>1300</c:v>
                </c:pt>
                <c:pt idx="532">
                  <c:v>1310</c:v>
                </c:pt>
                <c:pt idx="533">
                  <c:v>1320</c:v>
                </c:pt>
                <c:pt idx="534">
                  <c:v>1330</c:v>
                </c:pt>
                <c:pt idx="535">
                  <c:v>1340</c:v>
                </c:pt>
                <c:pt idx="536">
                  <c:v>1350</c:v>
                </c:pt>
                <c:pt idx="537">
                  <c:v>1360</c:v>
                </c:pt>
                <c:pt idx="538">
                  <c:v>1370</c:v>
                </c:pt>
                <c:pt idx="539">
                  <c:v>1380</c:v>
                </c:pt>
                <c:pt idx="540">
                  <c:v>1390</c:v>
                </c:pt>
                <c:pt idx="541">
                  <c:v>1400</c:v>
                </c:pt>
                <c:pt idx="542">
                  <c:v>1410</c:v>
                </c:pt>
                <c:pt idx="543">
                  <c:v>1420</c:v>
                </c:pt>
                <c:pt idx="544">
                  <c:v>1430</c:v>
                </c:pt>
                <c:pt idx="545">
                  <c:v>1440</c:v>
                </c:pt>
                <c:pt idx="546">
                  <c:v>1450</c:v>
                </c:pt>
                <c:pt idx="547">
                  <c:v>1460</c:v>
                </c:pt>
                <c:pt idx="548">
                  <c:v>1470</c:v>
                </c:pt>
                <c:pt idx="549">
                  <c:v>1480</c:v>
                </c:pt>
                <c:pt idx="550">
                  <c:v>1490</c:v>
                </c:pt>
                <c:pt idx="551">
                  <c:v>1500</c:v>
                </c:pt>
                <c:pt idx="552">
                  <c:v>1510</c:v>
                </c:pt>
                <c:pt idx="553">
                  <c:v>1520</c:v>
                </c:pt>
                <c:pt idx="554">
                  <c:v>1530</c:v>
                </c:pt>
                <c:pt idx="555">
                  <c:v>1540</c:v>
                </c:pt>
                <c:pt idx="556">
                  <c:v>1550</c:v>
                </c:pt>
                <c:pt idx="557">
                  <c:v>1560</c:v>
                </c:pt>
                <c:pt idx="558">
                  <c:v>1570</c:v>
                </c:pt>
                <c:pt idx="559">
                  <c:v>1580</c:v>
                </c:pt>
                <c:pt idx="560">
                  <c:v>1590</c:v>
                </c:pt>
                <c:pt idx="561">
                  <c:v>1600</c:v>
                </c:pt>
                <c:pt idx="562">
                  <c:v>1610</c:v>
                </c:pt>
                <c:pt idx="563">
                  <c:v>1620</c:v>
                </c:pt>
                <c:pt idx="564">
                  <c:v>1630</c:v>
                </c:pt>
                <c:pt idx="565">
                  <c:v>1640</c:v>
                </c:pt>
                <c:pt idx="566">
                  <c:v>1650</c:v>
                </c:pt>
                <c:pt idx="567">
                  <c:v>1660</c:v>
                </c:pt>
                <c:pt idx="568">
                  <c:v>1670</c:v>
                </c:pt>
                <c:pt idx="569">
                  <c:v>1680</c:v>
                </c:pt>
                <c:pt idx="570">
                  <c:v>1690</c:v>
                </c:pt>
                <c:pt idx="571">
                  <c:v>1700</c:v>
                </c:pt>
                <c:pt idx="572">
                  <c:v>1710</c:v>
                </c:pt>
                <c:pt idx="573">
                  <c:v>1720</c:v>
                </c:pt>
                <c:pt idx="574">
                  <c:v>1730</c:v>
                </c:pt>
                <c:pt idx="575">
                  <c:v>1740</c:v>
                </c:pt>
                <c:pt idx="576">
                  <c:v>1750</c:v>
                </c:pt>
                <c:pt idx="577">
                  <c:v>1760</c:v>
                </c:pt>
                <c:pt idx="578">
                  <c:v>1770</c:v>
                </c:pt>
                <c:pt idx="579">
                  <c:v>1780</c:v>
                </c:pt>
                <c:pt idx="580">
                  <c:v>1790</c:v>
                </c:pt>
                <c:pt idx="581">
                  <c:v>1800</c:v>
                </c:pt>
                <c:pt idx="582">
                  <c:v>1810</c:v>
                </c:pt>
                <c:pt idx="583">
                  <c:v>1820</c:v>
                </c:pt>
                <c:pt idx="584">
                  <c:v>1830</c:v>
                </c:pt>
                <c:pt idx="585">
                  <c:v>1840</c:v>
                </c:pt>
                <c:pt idx="586">
                  <c:v>1850</c:v>
                </c:pt>
                <c:pt idx="587">
                  <c:v>1860</c:v>
                </c:pt>
                <c:pt idx="588">
                  <c:v>1870</c:v>
                </c:pt>
                <c:pt idx="589">
                  <c:v>1880</c:v>
                </c:pt>
                <c:pt idx="590">
                  <c:v>1890</c:v>
                </c:pt>
                <c:pt idx="591">
                  <c:v>1900</c:v>
                </c:pt>
                <c:pt idx="592">
                  <c:v>1910</c:v>
                </c:pt>
                <c:pt idx="593">
                  <c:v>1920</c:v>
                </c:pt>
                <c:pt idx="594">
                  <c:v>1930</c:v>
                </c:pt>
                <c:pt idx="595">
                  <c:v>1940</c:v>
                </c:pt>
                <c:pt idx="596">
                  <c:v>1950</c:v>
                </c:pt>
                <c:pt idx="597">
                  <c:v>1960</c:v>
                </c:pt>
                <c:pt idx="598">
                  <c:v>1970</c:v>
                </c:pt>
                <c:pt idx="599">
                  <c:v>1980</c:v>
                </c:pt>
                <c:pt idx="600">
                  <c:v>1990</c:v>
                </c:pt>
                <c:pt idx="601">
                  <c:v>2000</c:v>
                </c:pt>
                <c:pt idx="602">
                  <c:v>2010</c:v>
                </c:pt>
                <c:pt idx="603">
                  <c:v>2020</c:v>
                </c:pt>
                <c:pt idx="604">
                  <c:v>2030</c:v>
                </c:pt>
                <c:pt idx="605">
                  <c:v>2040</c:v>
                </c:pt>
              </c:numCache>
            </c:numRef>
          </c:xVal>
          <c:yVal>
            <c:numRef>
              <c:f>Data!$B$2:$B$607</c:f>
              <c:numCache>
                <c:formatCode>0</c:formatCode>
                <c:ptCount val="606"/>
                <c:pt idx="191">
                  <c:v>100</c:v>
                </c:pt>
                <c:pt idx="192">
                  <c:v>120</c:v>
                </c:pt>
                <c:pt idx="193">
                  <c:v>140</c:v>
                </c:pt>
                <c:pt idx="194">
                  <c:v>160</c:v>
                </c:pt>
                <c:pt idx="195">
                  <c:v>180</c:v>
                </c:pt>
                <c:pt idx="196">
                  <c:v>200</c:v>
                </c:pt>
                <c:pt idx="197">
                  <c:v>220</c:v>
                </c:pt>
                <c:pt idx="198">
                  <c:v>240</c:v>
                </c:pt>
                <c:pt idx="199">
                  <c:v>260</c:v>
                </c:pt>
                <c:pt idx="200">
                  <c:v>280</c:v>
                </c:pt>
                <c:pt idx="201">
                  <c:v>300</c:v>
                </c:pt>
                <c:pt idx="202">
                  <c:v>320</c:v>
                </c:pt>
                <c:pt idx="203">
                  <c:v>340</c:v>
                </c:pt>
                <c:pt idx="204">
                  <c:v>360</c:v>
                </c:pt>
                <c:pt idx="205">
                  <c:v>380</c:v>
                </c:pt>
                <c:pt idx="206">
                  <c:v>400</c:v>
                </c:pt>
                <c:pt idx="207">
                  <c:v>400</c:v>
                </c:pt>
                <c:pt idx="208">
                  <c:v>400</c:v>
                </c:pt>
                <c:pt idx="209">
                  <c:v>400</c:v>
                </c:pt>
                <c:pt idx="210">
                  <c:v>400</c:v>
                </c:pt>
                <c:pt idx="211">
                  <c:v>400</c:v>
                </c:pt>
                <c:pt idx="212">
                  <c:v>400</c:v>
                </c:pt>
                <c:pt idx="213">
                  <c:v>400</c:v>
                </c:pt>
                <c:pt idx="214">
                  <c:v>400</c:v>
                </c:pt>
                <c:pt idx="215">
                  <c:v>400</c:v>
                </c:pt>
                <c:pt idx="216">
                  <c:v>400</c:v>
                </c:pt>
                <c:pt idx="217">
                  <c:v>400</c:v>
                </c:pt>
                <c:pt idx="218">
                  <c:v>400</c:v>
                </c:pt>
                <c:pt idx="219">
                  <c:v>400</c:v>
                </c:pt>
                <c:pt idx="220">
                  <c:v>400</c:v>
                </c:pt>
                <c:pt idx="221">
                  <c:v>400</c:v>
                </c:pt>
                <c:pt idx="222">
                  <c:v>400</c:v>
                </c:pt>
                <c:pt idx="223">
                  <c:v>400</c:v>
                </c:pt>
                <c:pt idx="224">
                  <c:v>400</c:v>
                </c:pt>
                <c:pt idx="225">
                  <c:v>400</c:v>
                </c:pt>
                <c:pt idx="226">
                  <c:v>400</c:v>
                </c:pt>
                <c:pt idx="227">
                  <c:v>390</c:v>
                </c:pt>
                <c:pt idx="228">
                  <c:v>380</c:v>
                </c:pt>
                <c:pt idx="229">
                  <c:v>370</c:v>
                </c:pt>
                <c:pt idx="230">
                  <c:v>360</c:v>
                </c:pt>
                <c:pt idx="231">
                  <c:v>350</c:v>
                </c:pt>
                <c:pt idx="232">
                  <c:v>340</c:v>
                </c:pt>
                <c:pt idx="233">
                  <c:v>330</c:v>
                </c:pt>
                <c:pt idx="234">
                  <c:v>320</c:v>
                </c:pt>
                <c:pt idx="235">
                  <c:v>310</c:v>
                </c:pt>
                <c:pt idx="236">
                  <c:v>300</c:v>
                </c:pt>
                <c:pt idx="237">
                  <c:v>280</c:v>
                </c:pt>
                <c:pt idx="238">
                  <c:v>260</c:v>
                </c:pt>
                <c:pt idx="239">
                  <c:v>240</c:v>
                </c:pt>
                <c:pt idx="240">
                  <c:v>220</c:v>
                </c:pt>
                <c:pt idx="241">
                  <c:v>200</c:v>
                </c:pt>
                <c:pt idx="242">
                  <c:v>220</c:v>
                </c:pt>
                <c:pt idx="243">
                  <c:v>240</c:v>
                </c:pt>
                <c:pt idx="244">
                  <c:v>260</c:v>
                </c:pt>
                <c:pt idx="245">
                  <c:v>280</c:v>
                </c:pt>
                <c:pt idx="246">
                  <c:v>300</c:v>
                </c:pt>
                <c:pt idx="247">
                  <c:v>320</c:v>
                </c:pt>
                <c:pt idx="248">
                  <c:v>340</c:v>
                </c:pt>
                <c:pt idx="249">
                  <c:v>360</c:v>
                </c:pt>
                <c:pt idx="250">
                  <c:v>380</c:v>
                </c:pt>
                <c:pt idx="251">
                  <c:v>400</c:v>
                </c:pt>
                <c:pt idx="252">
                  <c:v>420</c:v>
                </c:pt>
                <c:pt idx="253">
                  <c:v>440</c:v>
                </c:pt>
                <c:pt idx="254">
                  <c:v>460</c:v>
                </c:pt>
                <c:pt idx="255">
                  <c:v>480</c:v>
                </c:pt>
                <c:pt idx="256">
                  <c:v>500</c:v>
                </c:pt>
                <c:pt idx="257">
                  <c:v>520</c:v>
                </c:pt>
                <c:pt idx="258">
                  <c:v>540</c:v>
                </c:pt>
                <c:pt idx="259">
                  <c:v>560</c:v>
                </c:pt>
                <c:pt idx="260">
                  <c:v>580</c:v>
                </c:pt>
                <c:pt idx="261">
                  <c:v>600</c:v>
                </c:pt>
                <c:pt idx="262">
                  <c:v>600</c:v>
                </c:pt>
                <c:pt idx="263">
                  <c:v>600</c:v>
                </c:pt>
                <c:pt idx="264">
                  <c:v>600</c:v>
                </c:pt>
                <c:pt idx="265">
                  <c:v>592</c:v>
                </c:pt>
                <c:pt idx="266">
                  <c:v>584</c:v>
                </c:pt>
                <c:pt idx="267">
                  <c:v>576</c:v>
                </c:pt>
                <c:pt idx="268">
                  <c:v>568</c:v>
                </c:pt>
                <c:pt idx="269">
                  <c:v>560</c:v>
                </c:pt>
                <c:pt idx="270">
                  <c:v>552</c:v>
                </c:pt>
                <c:pt idx="271">
                  <c:v>544</c:v>
                </c:pt>
                <c:pt idx="272">
                  <c:v>536</c:v>
                </c:pt>
                <c:pt idx="273">
                  <c:v>528</c:v>
                </c:pt>
                <c:pt idx="274">
                  <c:v>520</c:v>
                </c:pt>
                <c:pt idx="275">
                  <c:v>512</c:v>
                </c:pt>
                <c:pt idx="276">
                  <c:v>504</c:v>
                </c:pt>
                <c:pt idx="277">
                  <c:v>496</c:v>
                </c:pt>
                <c:pt idx="278">
                  <c:v>488</c:v>
                </c:pt>
                <c:pt idx="279">
                  <c:v>480</c:v>
                </c:pt>
                <c:pt idx="280">
                  <c:v>472</c:v>
                </c:pt>
                <c:pt idx="281">
                  <c:v>464</c:v>
                </c:pt>
                <c:pt idx="282">
                  <c:v>456</c:v>
                </c:pt>
                <c:pt idx="283">
                  <c:v>448</c:v>
                </c:pt>
                <c:pt idx="284">
                  <c:v>440</c:v>
                </c:pt>
                <c:pt idx="285">
                  <c:v>432</c:v>
                </c:pt>
                <c:pt idx="286">
                  <c:v>424</c:v>
                </c:pt>
                <c:pt idx="287">
                  <c:v>416</c:v>
                </c:pt>
                <c:pt idx="288">
                  <c:v>408</c:v>
                </c:pt>
                <c:pt idx="289">
                  <c:v>400</c:v>
                </c:pt>
                <c:pt idx="290">
                  <c:v>380</c:v>
                </c:pt>
                <c:pt idx="291">
                  <c:v>360</c:v>
                </c:pt>
                <c:pt idx="292">
                  <c:v>340</c:v>
                </c:pt>
                <c:pt idx="293">
                  <c:v>320</c:v>
                </c:pt>
                <c:pt idx="294">
                  <c:v>300</c:v>
                </c:pt>
                <c:pt idx="295">
                  <c:v>280</c:v>
                </c:pt>
                <c:pt idx="296">
                  <c:v>260</c:v>
                </c:pt>
                <c:pt idx="297">
                  <c:v>280</c:v>
                </c:pt>
                <c:pt idx="298">
                  <c:v>300</c:v>
                </c:pt>
                <c:pt idx="299">
                  <c:v>350</c:v>
                </c:pt>
                <c:pt idx="300">
                  <c:v>400</c:v>
                </c:pt>
                <c:pt idx="301">
                  <c:v>450</c:v>
                </c:pt>
                <c:pt idx="302">
                  <c:v>500</c:v>
                </c:pt>
                <c:pt idx="303">
                  <c:v>450</c:v>
                </c:pt>
                <c:pt idx="304">
                  <c:v>450</c:v>
                </c:pt>
                <c:pt idx="305">
                  <c:v>450</c:v>
                </c:pt>
                <c:pt idx="306">
                  <c:v>450</c:v>
                </c:pt>
                <c:pt idx="307">
                  <c:v>450</c:v>
                </c:pt>
                <c:pt idx="308">
                  <c:v>450</c:v>
                </c:pt>
                <c:pt idx="309">
                  <c:v>450</c:v>
                </c:pt>
                <c:pt idx="310">
                  <c:v>450</c:v>
                </c:pt>
                <c:pt idx="311">
                  <c:v>450</c:v>
                </c:pt>
                <c:pt idx="312">
                  <c:v>400</c:v>
                </c:pt>
                <c:pt idx="313">
                  <c:v>390</c:v>
                </c:pt>
                <c:pt idx="314">
                  <c:v>380</c:v>
                </c:pt>
                <c:pt idx="315">
                  <c:v>370</c:v>
                </c:pt>
                <c:pt idx="316">
                  <c:v>360</c:v>
                </c:pt>
                <c:pt idx="317">
                  <c:v>350</c:v>
                </c:pt>
                <c:pt idx="318">
                  <c:v>340</c:v>
                </c:pt>
                <c:pt idx="319">
                  <c:v>330</c:v>
                </c:pt>
                <c:pt idx="320">
                  <c:v>320</c:v>
                </c:pt>
                <c:pt idx="321">
                  <c:v>310</c:v>
                </c:pt>
                <c:pt idx="322">
                  <c:v>300</c:v>
                </c:pt>
                <c:pt idx="323">
                  <c:v>290</c:v>
                </c:pt>
                <c:pt idx="324">
                  <c:v>280</c:v>
                </c:pt>
                <c:pt idx="325">
                  <c:v>280</c:v>
                </c:pt>
                <c:pt idx="326">
                  <c:v>280</c:v>
                </c:pt>
                <c:pt idx="327">
                  <c:v>280</c:v>
                </c:pt>
                <c:pt idx="328">
                  <c:v>280</c:v>
                </c:pt>
                <c:pt idx="329">
                  <c:v>280</c:v>
                </c:pt>
                <c:pt idx="330">
                  <c:v>280</c:v>
                </c:pt>
                <c:pt idx="331">
                  <c:v>280</c:v>
                </c:pt>
                <c:pt idx="332">
                  <c:v>280</c:v>
                </c:pt>
                <c:pt idx="333">
                  <c:v>280</c:v>
                </c:pt>
                <c:pt idx="334">
                  <c:v>280</c:v>
                </c:pt>
                <c:pt idx="335">
                  <c:v>280</c:v>
                </c:pt>
                <c:pt idx="336">
                  <c:v>280</c:v>
                </c:pt>
                <c:pt idx="337">
                  <c:v>280</c:v>
                </c:pt>
                <c:pt idx="338">
                  <c:v>280</c:v>
                </c:pt>
                <c:pt idx="339">
                  <c:v>280</c:v>
                </c:pt>
                <c:pt idx="340">
                  <c:v>280</c:v>
                </c:pt>
                <c:pt idx="341">
                  <c:v>280</c:v>
                </c:pt>
                <c:pt idx="342">
                  <c:v>280</c:v>
                </c:pt>
                <c:pt idx="343">
                  <c:v>280</c:v>
                </c:pt>
                <c:pt idx="344">
                  <c:v>302</c:v>
                </c:pt>
                <c:pt idx="345">
                  <c:v>324</c:v>
                </c:pt>
                <c:pt idx="346">
                  <c:v>346</c:v>
                </c:pt>
                <c:pt idx="347">
                  <c:v>368</c:v>
                </c:pt>
                <c:pt idx="348">
                  <c:v>390</c:v>
                </c:pt>
                <c:pt idx="349">
                  <c:v>412</c:v>
                </c:pt>
                <c:pt idx="350">
                  <c:v>434</c:v>
                </c:pt>
                <c:pt idx="351">
                  <c:v>456</c:v>
                </c:pt>
                <c:pt idx="352">
                  <c:v>478</c:v>
                </c:pt>
                <c:pt idx="353">
                  <c:v>500</c:v>
                </c:pt>
                <c:pt idx="354">
                  <c:v>475</c:v>
                </c:pt>
                <c:pt idx="355">
                  <c:v>450</c:v>
                </c:pt>
                <c:pt idx="356">
                  <c:v>425</c:v>
                </c:pt>
                <c:pt idx="357">
                  <c:v>400</c:v>
                </c:pt>
                <c:pt idx="358">
                  <c:v>400</c:v>
                </c:pt>
                <c:pt idx="359">
                  <c:v>400</c:v>
                </c:pt>
                <c:pt idx="360">
                  <c:v>400</c:v>
                </c:pt>
                <c:pt idx="361">
                  <c:v>400</c:v>
                </c:pt>
                <c:pt idx="362">
                  <c:v>386</c:v>
                </c:pt>
                <c:pt idx="363">
                  <c:v>372</c:v>
                </c:pt>
                <c:pt idx="364">
                  <c:v>358</c:v>
                </c:pt>
                <c:pt idx="365">
                  <c:v>344</c:v>
                </c:pt>
                <c:pt idx="366">
                  <c:v>330</c:v>
                </c:pt>
                <c:pt idx="367">
                  <c:v>316</c:v>
                </c:pt>
                <c:pt idx="368">
                  <c:v>302</c:v>
                </c:pt>
                <c:pt idx="369">
                  <c:v>288</c:v>
                </c:pt>
                <c:pt idx="370">
                  <c:v>274</c:v>
                </c:pt>
                <c:pt idx="371">
                  <c:v>260</c:v>
                </c:pt>
                <c:pt idx="372">
                  <c:v>246</c:v>
                </c:pt>
                <c:pt idx="373">
                  <c:v>232</c:v>
                </c:pt>
                <c:pt idx="374">
                  <c:v>218</c:v>
                </c:pt>
                <c:pt idx="375">
                  <c:v>210</c:v>
                </c:pt>
                <c:pt idx="376">
                  <c:v>210</c:v>
                </c:pt>
                <c:pt idx="377">
                  <c:v>210</c:v>
                </c:pt>
                <c:pt idx="378">
                  <c:v>210</c:v>
                </c:pt>
                <c:pt idx="379">
                  <c:v>210</c:v>
                </c:pt>
                <c:pt idx="380">
                  <c:v>230</c:v>
                </c:pt>
                <c:pt idx="381">
                  <c:v>250</c:v>
                </c:pt>
                <c:pt idx="382">
                  <c:v>300</c:v>
                </c:pt>
                <c:pt idx="383">
                  <c:v>350</c:v>
                </c:pt>
                <c:pt idx="384">
                  <c:v>400</c:v>
                </c:pt>
                <c:pt idx="385">
                  <c:v>500</c:v>
                </c:pt>
                <c:pt idx="386">
                  <c:v>600</c:v>
                </c:pt>
                <c:pt idx="387">
                  <c:v>700</c:v>
                </c:pt>
                <c:pt idx="388">
                  <c:v>720</c:v>
                </c:pt>
                <c:pt idx="389">
                  <c:v>740</c:v>
                </c:pt>
                <c:pt idx="390">
                  <c:v>760</c:v>
                </c:pt>
                <c:pt idx="391">
                  <c:v>760</c:v>
                </c:pt>
                <c:pt idx="392">
                  <c:v>760</c:v>
                </c:pt>
                <c:pt idx="393">
                  <c:v>820</c:v>
                </c:pt>
                <c:pt idx="394">
                  <c:v>840</c:v>
                </c:pt>
                <c:pt idx="395">
                  <c:v>860</c:v>
                </c:pt>
                <c:pt idx="396">
                  <c:v>880</c:v>
                </c:pt>
                <c:pt idx="397">
                  <c:v>850</c:v>
                </c:pt>
                <c:pt idx="398">
                  <c:v>820</c:v>
                </c:pt>
                <c:pt idx="399">
                  <c:v>790</c:v>
                </c:pt>
                <c:pt idx="400">
                  <c:v>760</c:v>
                </c:pt>
                <c:pt idx="401">
                  <c:v>765</c:v>
                </c:pt>
                <c:pt idx="402">
                  <c:v>770</c:v>
                </c:pt>
                <c:pt idx="403">
                  <c:v>775</c:v>
                </c:pt>
                <c:pt idx="404">
                  <c:v>780</c:v>
                </c:pt>
                <c:pt idx="405">
                  <c:v>785</c:v>
                </c:pt>
                <c:pt idx="406">
                  <c:v>790</c:v>
                </c:pt>
                <c:pt idx="407">
                  <c:v>795</c:v>
                </c:pt>
                <c:pt idx="408">
                  <c:v>800</c:v>
                </c:pt>
                <c:pt idx="409">
                  <c:v>800</c:v>
                </c:pt>
                <c:pt idx="410">
                  <c:v>800</c:v>
                </c:pt>
                <c:pt idx="411">
                  <c:v>760</c:v>
                </c:pt>
                <c:pt idx="412">
                  <c:v>720</c:v>
                </c:pt>
                <c:pt idx="413">
                  <c:v>680</c:v>
                </c:pt>
                <c:pt idx="414">
                  <c:v>640</c:v>
                </c:pt>
                <c:pt idx="415">
                  <c:v>600</c:v>
                </c:pt>
                <c:pt idx="416">
                  <c:v>560</c:v>
                </c:pt>
                <c:pt idx="417">
                  <c:v>520</c:v>
                </c:pt>
                <c:pt idx="418">
                  <c:v>480</c:v>
                </c:pt>
                <c:pt idx="419">
                  <c:v>440</c:v>
                </c:pt>
                <c:pt idx="420">
                  <c:v>400</c:v>
                </c:pt>
                <c:pt idx="421">
                  <c:v>360</c:v>
                </c:pt>
                <c:pt idx="422">
                  <c:v>320</c:v>
                </c:pt>
                <c:pt idx="423">
                  <c:v>280</c:v>
                </c:pt>
                <c:pt idx="424">
                  <c:v>280</c:v>
                </c:pt>
                <c:pt idx="425">
                  <c:v>280</c:v>
                </c:pt>
                <c:pt idx="426">
                  <c:v>280</c:v>
                </c:pt>
                <c:pt idx="427">
                  <c:v>280</c:v>
                </c:pt>
                <c:pt idx="428">
                  <c:v>280</c:v>
                </c:pt>
                <c:pt idx="429">
                  <c:v>280</c:v>
                </c:pt>
                <c:pt idx="430">
                  <c:v>300</c:v>
                </c:pt>
                <c:pt idx="431">
                  <c:v>320</c:v>
                </c:pt>
                <c:pt idx="432">
                  <c:v>340</c:v>
                </c:pt>
                <c:pt idx="433">
                  <c:v>360</c:v>
                </c:pt>
                <c:pt idx="434">
                  <c:v>355</c:v>
                </c:pt>
                <c:pt idx="435">
                  <c:v>350</c:v>
                </c:pt>
                <c:pt idx="436">
                  <c:v>345</c:v>
                </c:pt>
                <c:pt idx="437">
                  <c:v>340</c:v>
                </c:pt>
                <c:pt idx="438">
                  <c:v>335</c:v>
                </c:pt>
                <c:pt idx="439">
                  <c:v>330</c:v>
                </c:pt>
                <c:pt idx="440">
                  <c:v>325</c:v>
                </c:pt>
                <c:pt idx="441">
                  <c:v>320</c:v>
                </c:pt>
                <c:pt idx="442">
                  <c:v>315</c:v>
                </c:pt>
                <c:pt idx="443">
                  <c:v>310</c:v>
                </c:pt>
                <c:pt idx="444">
                  <c:v>340</c:v>
                </c:pt>
                <c:pt idx="445">
                  <c:v>370</c:v>
                </c:pt>
                <c:pt idx="446">
                  <c:v>400</c:v>
                </c:pt>
                <c:pt idx="447">
                  <c:v>430</c:v>
                </c:pt>
                <c:pt idx="448">
                  <c:v>430</c:v>
                </c:pt>
                <c:pt idx="449">
                  <c:v>430</c:v>
                </c:pt>
                <c:pt idx="450">
                  <c:v>422</c:v>
                </c:pt>
                <c:pt idx="451">
                  <c:v>414</c:v>
                </c:pt>
                <c:pt idx="452">
                  <c:v>406</c:v>
                </c:pt>
                <c:pt idx="453">
                  <c:v>398</c:v>
                </c:pt>
                <c:pt idx="454">
                  <c:v>390</c:v>
                </c:pt>
                <c:pt idx="455">
                  <c:v>382</c:v>
                </c:pt>
                <c:pt idx="456">
                  <c:v>374</c:v>
                </c:pt>
                <c:pt idx="457">
                  <c:v>366</c:v>
                </c:pt>
                <c:pt idx="458">
                  <c:v>358</c:v>
                </c:pt>
                <c:pt idx="459">
                  <c:v>350</c:v>
                </c:pt>
                <c:pt idx="460">
                  <c:v>350</c:v>
                </c:pt>
                <c:pt idx="461">
                  <c:v>380</c:v>
                </c:pt>
                <c:pt idx="462">
                  <c:v>420</c:v>
                </c:pt>
                <c:pt idx="463">
                  <c:v>400</c:v>
                </c:pt>
                <c:pt idx="464">
                  <c:v>600</c:v>
                </c:pt>
                <c:pt idx="465">
                  <c:v>750</c:v>
                </c:pt>
                <c:pt idx="466">
                  <c:v>900</c:v>
                </c:pt>
                <c:pt idx="467">
                  <c:v>875</c:v>
                </c:pt>
                <c:pt idx="468">
                  <c:v>850</c:v>
                </c:pt>
                <c:pt idx="469">
                  <c:v>825</c:v>
                </c:pt>
                <c:pt idx="470">
                  <c:v>825</c:v>
                </c:pt>
                <c:pt idx="471">
                  <c:v>825</c:v>
                </c:pt>
                <c:pt idx="472">
                  <c:v>825</c:v>
                </c:pt>
                <c:pt idx="473">
                  <c:v>850</c:v>
                </c:pt>
                <c:pt idx="474">
                  <c:v>875</c:v>
                </c:pt>
                <c:pt idx="475">
                  <c:v>900</c:v>
                </c:pt>
                <c:pt idx="476">
                  <c:v>800</c:v>
                </c:pt>
                <c:pt idx="477">
                  <c:v>763</c:v>
                </c:pt>
                <c:pt idx="478">
                  <c:v>726</c:v>
                </c:pt>
                <c:pt idx="479">
                  <c:v>689</c:v>
                </c:pt>
                <c:pt idx="480">
                  <c:v>652</c:v>
                </c:pt>
                <c:pt idx="481">
                  <c:v>615</c:v>
                </c:pt>
                <c:pt idx="482">
                  <c:v>578</c:v>
                </c:pt>
                <c:pt idx="483">
                  <c:v>541</c:v>
                </c:pt>
                <c:pt idx="484">
                  <c:v>504</c:v>
                </c:pt>
                <c:pt idx="485">
                  <c:v>467</c:v>
                </c:pt>
                <c:pt idx="486">
                  <c:v>430</c:v>
                </c:pt>
                <c:pt idx="487">
                  <c:v>393</c:v>
                </c:pt>
                <c:pt idx="488">
                  <c:v>356</c:v>
                </c:pt>
                <c:pt idx="489">
                  <c:v>319</c:v>
                </c:pt>
                <c:pt idx="490">
                  <c:v>282</c:v>
                </c:pt>
                <c:pt idx="491">
                  <c:v>245</c:v>
                </c:pt>
                <c:pt idx="492">
                  <c:v>208</c:v>
                </c:pt>
                <c:pt idx="493">
                  <c:v>208</c:v>
                </c:pt>
                <c:pt idx="494">
                  <c:v>208</c:v>
                </c:pt>
                <c:pt idx="495">
                  <c:v>208</c:v>
                </c:pt>
                <c:pt idx="496">
                  <c:v>209</c:v>
                </c:pt>
                <c:pt idx="497">
                  <c:v>210</c:v>
                </c:pt>
                <c:pt idx="498">
                  <c:v>230</c:v>
                </c:pt>
                <c:pt idx="499">
                  <c:v>250</c:v>
                </c:pt>
                <c:pt idx="500">
                  <c:v>270</c:v>
                </c:pt>
                <c:pt idx="501">
                  <c:v>290</c:v>
                </c:pt>
                <c:pt idx="502">
                  <c:v>310</c:v>
                </c:pt>
                <c:pt idx="503">
                  <c:v>320</c:v>
                </c:pt>
                <c:pt idx="504">
                  <c:v>310</c:v>
                </c:pt>
                <c:pt idx="505">
                  <c:v>300</c:v>
                </c:pt>
                <c:pt idx="506">
                  <c:v>322</c:v>
                </c:pt>
                <c:pt idx="507">
                  <c:v>344</c:v>
                </c:pt>
                <c:pt idx="508">
                  <c:v>366</c:v>
                </c:pt>
                <c:pt idx="509">
                  <c:v>388</c:v>
                </c:pt>
                <c:pt idx="510">
                  <c:v>410</c:v>
                </c:pt>
                <c:pt idx="511">
                  <c:v>432</c:v>
                </c:pt>
                <c:pt idx="512">
                  <c:v>454</c:v>
                </c:pt>
                <c:pt idx="513">
                  <c:v>476</c:v>
                </c:pt>
                <c:pt idx="514">
                  <c:v>498</c:v>
                </c:pt>
                <c:pt idx="515">
                  <c:v>460</c:v>
                </c:pt>
                <c:pt idx="516">
                  <c:v>420</c:v>
                </c:pt>
                <c:pt idx="517">
                  <c:v>390</c:v>
                </c:pt>
                <c:pt idx="518">
                  <c:v>360</c:v>
                </c:pt>
                <c:pt idx="519">
                  <c:v>370</c:v>
                </c:pt>
                <c:pt idx="520">
                  <c:v>380</c:v>
                </c:pt>
                <c:pt idx="521">
                  <c:v>390</c:v>
                </c:pt>
                <c:pt idx="522">
                  <c:v>400</c:v>
                </c:pt>
                <c:pt idx="523">
                  <c:v>390</c:v>
                </c:pt>
                <c:pt idx="524">
                  <c:v>380</c:v>
                </c:pt>
                <c:pt idx="525">
                  <c:v>370</c:v>
                </c:pt>
                <c:pt idx="526">
                  <c:v>360</c:v>
                </c:pt>
                <c:pt idx="527">
                  <c:v>350</c:v>
                </c:pt>
                <c:pt idx="528">
                  <c:v>340</c:v>
                </c:pt>
                <c:pt idx="529">
                  <c:v>330</c:v>
                </c:pt>
                <c:pt idx="530">
                  <c:v>370</c:v>
                </c:pt>
                <c:pt idx="531">
                  <c:v>400</c:v>
                </c:pt>
                <c:pt idx="532">
                  <c:v>450</c:v>
                </c:pt>
                <c:pt idx="533">
                  <c:v>450</c:v>
                </c:pt>
                <c:pt idx="534">
                  <c:v>450</c:v>
                </c:pt>
                <c:pt idx="535">
                  <c:v>400</c:v>
                </c:pt>
                <c:pt idx="536">
                  <c:v>350</c:v>
                </c:pt>
                <c:pt idx="537">
                  <c:v>300</c:v>
                </c:pt>
                <c:pt idx="538">
                  <c:v>250</c:v>
                </c:pt>
                <c:pt idx="539">
                  <c:v>272</c:v>
                </c:pt>
                <c:pt idx="540">
                  <c:v>294</c:v>
                </c:pt>
                <c:pt idx="541">
                  <c:v>316</c:v>
                </c:pt>
                <c:pt idx="542">
                  <c:v>338</c:v>
                </c:pt>
                <c:pt idx="543">
                  <c:v>360</c:v>
                </c:pt>
                <c:pt idx="544">
                  <c:v>382</c:v>
                </c:pt>
                <c:pt idx="545">
                  <c:v>404</c:v>
                </c:pt>
                <c:pt idx="546">
                  <c:v>426</c:v>
                </c:pt>
                <c:pt idx="547">
                  <c:v>448</c:v>
                </c:pt>
                <c:pt idx="548">
                  <c:v>470</c:v>
                </c:pt>
                <c:pt idx="549">
                  <c:v>492</c:v>
                </c:pt>
                <c:pt idx="550">
                  <c:v>514</c:v>
                </c:pt>
                <c:pt idx="551">
                  <c:v>536</c:v>
                </c:pt>
                <c:pt idx="552">
                  <c:v>558</c:v>
                </c:pt>
                <c:pt idx="553">
                  <c:v>580</c:v>
                </c:pt>
                <c:pt idx="554">
                  <c:v>602</c:v>
                </c:pt>
                <c:pt idx="555">
                  <c:v>624</c:v>
                </c:pt>
                <c:pt idx="556">
                  <c:v>646</c:v>
                </c:pt>
                <c:pt idx="557">
                  <c:v>668</c:v>
                </c:pt>
                <c:pt idx="558">
                  <c:v>690</c:v>
                </c:pt>
                <c:pt idx="559">
                  <c:v>712</c:v>
                </c:pt>
                <c:pt idx="560">
                  <c:v>677</c:v>
                </c:pt>
                <c:pt idx="561">
                  <c:v>642</c:v>
                </c:pt>
                <c:pt idx="562">
                  <c:v>607</c:v>
                </c:pt>
                <c:pt idx="563">
                  <c:v>572</c:v>
                </c:pt>
                <c:pt idx="564">
                  <c:v>537</c:v>
                </c:pt>
                <c:pt idx="565">
                  <c:v>500</c:v>
                </c:pt>
                <c:pt idx="566">
                  <c:v>515</c:v>
                </c:pt>
                <c:pt idx="567">
                  <c:v>530</c:v>
                </c:pt>
                <c:pt idx="568">
                  <c:v>545</c:v>
                </c:pt>
                <c:pt idx="569">
                  <c:v>560</c:v>
                </c:pt>
                <c:pt idx="570">
                  <c:v>575</c:v>
                </c:pt>
                <c:pt idx="571">
                  <c:v>590</c:v>
                </c:pt>
                <c:pt idx="572">
                  <c:v>605</c:v>
                </c:pt>
                <c:pt idx="573">
                  <c:v>620</c:v>
                </c:pt>
                <c:pt idx="574">
                  <c:v>635</c:v>
                </c:pt>
                <c:pt idx="575">
                  <c:v>640</c:v>
                </c:pt>
                <c:pt idx="576">
                  <c:v>620</c:v>
                </c:pt>
                <c:pt idx="577">
                  <c:v>600</c:v>
                </c:pt>
                <c:pt idx="578">
                  <c:v>580</c:v>
                </c:pt>
                <c:pt idx="579">
                  <c:v>560</c:v>
                </c:pt>
                <c:pt idx="580">
                  <c:v>540</c:v>
                </c:pt>
                <c:pt idx="581">
                  <c:v>520</c:v>
                </c:pt>
                <c:pt idx="582">
                  <c:v>500</c:v>
                </c:pt>
                <c:pt idx="583">
                  <c:v>480</c:v>
                </c:pt>
                <c:pt idx="584">
                  <c:v>460</c:v>
                </c:pt>
                <c:pt idx="585">
                  <c:v>440</c:v>
                </c:pt>
                <c:pt idx="586">
                  <c:v>420</c:v>
                </c:pt>
                <c:pt idx="587">
                  <c:v>400</c:v>
                </c:pt>
                <c:pt idx="588">
                  <c:v>380</c:v>
                </c:pt>
                <c:pt idx="589">
                  <c:v>360</c:v>
                </c:pt>
                <c:pt idx="590">
                  <c:v>340</c:v>
                </c:pt>
                <c:pt idx="591">
                  <c:v>320</c:v>
                </c:pt>
                <c:pt idx="592">
                  <c:v>300</c:v>
                </c:pt>
                <c:pt idx="593">
                  <c:v>310</c:v>
                </c:pt>
                <c:pt idx="594">
                  <c:v>320</c:v>
                </c:pt>
                <c:pt idx="595">
                  <c:v>330</c:v>
                </c:pt>
                <c:pt idx="596">
                  <c:v>340</c:v>
                </c:pt>
                <c:pt idx="597">
                  <c:v>350</c:v>
                </c:pt>
                <c:pt idx="598">
                  <c:v>360</c:v>
                </c:pt>
                <c:pt idx="599">
                  <c:v>370</c:v>
                </c:pt>
                <c:pt idx="600">
                  <c:v>400</c:v>
                </c:pt>
                <c:pt idx="601">
                  <c:v>450</c:v>
                </c:pt>
                <c:pt idx="602">
                  <c:v>500</c:v>
                </c:pt>
              </c:numCache>
            </c:numRef>
          </c:yVal>
          <c:smooth val="1"/>
        </c:ser>
        <c:ser>
          <c:idx val="2"/>
          <c:order val="1"/>
          <c:tx>
            <c:v>Meso-Amer</c:v>
          </c:tx>
          <c:spPr>
            <a:ln w="38100"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Data!$A$2:$A$607</c:f>
              <c:numCache>
                <c:formatCode>0</c:formatCode>
                <c:ptCount val="606"/>
                <c:pt idx="0">
                  <c:v>-4010</c:v>
                </c:pt>
                <c:pt idx="1">
                  <c:v>-4000</c:v>
                </c:pt>
                <c:pt idx="2">
                  <c:v>-3990</c:v>
                </c:pt>
                <c:pt idx="3">
                  <c:v>-3980</c:v>
                </c:pt>
                <c:pt idx="4">
                  <c:v>-3970</c:v>
                </c:pt>
                <c:pt idx="5">
                  <c:v>-3960</c:v>
                </c:pt>
                <c:pt idx="6">
                  <c:v>-3950</c:v>
                </c:pt>
                <c:pt idx="7">
                  <c:v>-3940</c:v>
                </c:pt>
                <c:pt idx="8">
                  <c:v>-3930</c:v>
                </c:pt>
                <c:pt idx="9">
                  <c:v>-3920</c:v>
                </c:pt>
                <c:pt idx="10">
                  <c:v>-3910</c:v>
                </c:pt>
                <c:pt idx="11">
                  <c:v>-3900</c:v>
                </c:pt>
                <c:pt idx="12">
                  <c:v>-3890</c:v>
                </c:pt>
                <c:pt idx="13">
                  <c:v>-3880</c:v>
                </c:pt>
                <c:pt idx="14">
                  <c:v>-3870</c:v>
                </c:pt>
                <c:pt idx="15">
                  <c:v>-3860</c:v>
                </c:pt>
                <c:pt idx="16">
                  <c:v>-3850</c:v>
                </c:pt>
                <c:pt idx="17">
                  <c:v>-3840</c:v>
                </c:pt>
                <c:pt idx="18">
                  <c:v>-3830</c:v>
                </c:pt>
                <c:pt idx="19">
                  <c:v>-3820</c:v>
                </c:pt>
                <c:pt idx="20">
                  <c:v>-3810</c:v>
                </c:pt>
                <c:pt idx="21">
                  <c:v>-3800</c:v>
                </c:pt>
                <c:pt idx="22">
                  <c:v>-3790</c:v>
                </c:pt>
                <c:pt idx="23">
                  <c:v>-3780</c:v>
                </c:pt>
                <c:pt idx="24">
                  <c:v>-3770</c:v>
                </c:pt>
                <c:pt idx="25">
                  <c:v>-3760</c:v>
                </c:pt>
                <c:pt idx="26">
                  <c:v>-3750</c:v>
                </c:pt>
                <c:pt idx="27">
                  <c:v>-3740</c:v>
                </c:pt>
                <c:pt idx="28">
                  <c:v>-3730</c:v>
                </c:pt>
                <c:pt idx="29">
                  <c:v>-3720</c:v>
                </c:pt>
                <c:pt idx="30">
                  <c:v>-3710</c:v>
                </c:pt>
                <c:pt idx="31">
                  <c:v>-3700</c:v>
                </c:pt>
                <c:pt idx="32">
                  <c:v>-3690</c:v>
                </c:pt>
                <c:pt idx="33">
                  <c:v>-3680</c:v>
                </c:pt>
                <c:pt idx="34">
                  <c:v>-3670</c:v>
                </c:pt>
                <c:pt idx="35">
                  <c:v>-3660</c:v>
                </c:pt>
                <c:pt idx="36">
                  <c:v>-3650</c:v>
                </c:pt>
                <c:pt idx="37">
                  <c:v>-3640</c:v>
                </c:pt>
                <c:pt idx="38">
                  <c:v>-3630</c:v>
                </c:pt>
                <c:pt idx="39">
                  <c:v>-3620</c:v>
                </c:pt>
                <c:pt idx="40">
                  <c:v>-3610</c:v>
                </c:pt>
                <c:pt idx="41">
                  <c:v>-3600</c:v>
                </c:pt>
                <c:pt idx="42">
                  <c:v>-3590</c:v>
                </c:pt>
                <c:pt idx="43">
                  <c:v>-3580</c:v>
                </c:pt>
                <c:pt idx="44">
                  <c:v>-3570</c:v>
                </c:pt>
                <c:pt idx="45">
                  <c:v>-3560</c:v>
                </c:pt>
                <c:pt idx="46">
                  <c:v>-3550</c:v>
                </c:pt>
                <c:pt idx="47">
                  <c:v>-3540</c:v>
                </c:pt>
                <c:pt idx="48">
                  <c:v>-3530</c:v>
                </c:pt>
                <c:pt idx="49">
                  <c:v>-3520</c:v>
                </c:pt>
                <c:pt idx="50">
                  <c:v>-3510</c:v>
                </c:pt>
                <c:pt idx="51">
                  <c:v>-3500</c:v>
                </c:pt>
                <c:pt idx="52">
                  <c:v>-3490</c:v>
                </c:pt>
                <c:pt idx="53">
                  <c:v>-3480</c:v>
                </c:pt>
                <c:pt idx="54">
                  <c:v>-3470</c:v>
                </c:pt>
                <c:pt idx="55">
                  <c:v>-3460</c:v>
                </c:pt>
                <c:pt idx="56">
                  <c:v>-3450</c:v>
                </c:pt>
                <c:pt idx="57">
                  <c:v>-3440</c:v>
                </c:pt>
                <c:pt idx="58">
                  <c:v>-3430</c:v>
                </c:pt>
                <c:pt idx="59">
                  <c:v>-3420</c:v>
                </c:pt>
                <c:pt idx="60">
                  <c:v>-3410</c:v>
                </c:pt>
                <c:pt idx="61">
                  <c:v>-3400</c:v>
                </c:pt>
                <c:pt idx="62">
                  <c:v>-3390</c:v>
                </c:pt>
                <c:pt idx="63">
                  <c:v>-3380</c:v>
                </c:pt>
                <c:pt idx="64">
                  <c:v>-3370</c:v>
                </c:pt>
                <c:pt idx="65">
                  <c:v>-3360</c:v>
                </c:pt>
                <c:pt idx="66">
                  <c:v>-3350</c:v>
                </c:pt>
                <c:pt idx="67">
                  <c:v>-3340</c:v>
                </c:pt>
                <c:pt idx="68">
                  <c:v>-3330</c:v>
                </c:pt>
                <c:pt idx="69">
                  <c:v>-3320</c:v>
                </c:pt>
                <c:pt idx="70">
                  <c:v>-3310</c:v>
                </c:pt>
                <c:pt idx="71">
                  <c:v>-3300</c:v>
                </c:pt>
                <c:pt idx="72">
                  <c:v>-3290</c:v>
                </c:pt>
                <c:pt idx="73">
                  <c:v>-3280</c:v>
                </c:pt>
                <c:pt idx="74">
                  <c:v>-3270</c:v>
                </c:pt>
                <c:pt idx="75">
                  <c:v>-3260</c:v>
                </c:pt>
                <c:pt idx="76">
                  <c:v>-3250</c:v>
                </c:pt>
                <c:pt idx="77">
                  <c:v>-3240</c:v>
                </c:pt>
                <c:pt idx="78">
                  <c:v>-3230</c:v>
                </c:pt>
                <c:pt idx="79">
                  <c:v>-3220</c:v>
                </c:pt>
                <c:pt idx="80">
                  <c:v>-3210</c:v>
                </c:pt>
                <c:pt idx="81">
                  <c:v>-3200</c:v>
                </c:pt>
                <c:pt idx="82">
                  <c:v>-3190</c:v>
                </c:pt>
                <c:pt idx="83">
                  <c:v>-3180</c:v>
                </c:pt>
                <c:pt idx="84">
                  <c:v>-3170</c:v>
                </c:pt>
                <c:pt idx="85">
                  <c:v>-3160</c:v>
                </c:pt>
                <c:pt idx="86">
                  <c:v>-3150</c:v>
                </c:pt>
                <c:pt idx="87">
                  <c:v>-3140</c:v>
                </c:pt>
                <c:pt idx="88">
                  <c:v>-3130</c:v>
                </c:pt>
                <c:pt idx="89">
                  <c:v>-3120</c:v>
                </c:pt>
                <c:pt idx="90">
                  <c:v>-3110</c:v>
                </c:pt>
                <c:pt idx="91">
                  <c:v>-3100</c:v>
                </c:pt>
                <c:pt idx="92">
                  <c:v>-3090</c:v>
                </c:pt>
                <c:pt idx="93">
                  <c:v>-3080</c:v>
                </c:pt>
                <c:pt idx="94">
                  <c:v>-3070</c:v>
                </c:pt>
                <c:pt idx="95">
                  <c:v>-3060</c:v>
                </c:pt>
                <c:pt idx="96">
                  <c:v>-3050</c:v>
                </c:pt>
                <c:pt idx="97">
                  <c:v>-3040</c:v>
                </c:pt>
                <c:pt idx="98">
                  <c:v>-3030</c:v>
                </c:pt>
                <c:pt idx="99">
                  <c:v>-3020</c:v>
                </c:pt>
                <c:pt idx="100">
                  <c:v>-3010</c:v>
                </c:pt>
                <c:pt idx="101">
                  <c:v>-3000</c:v>
                </c:pt>
                <c:pt idx="102">
                  <c:v>-2990</c:v>
                </c:pt>
                <c:pt idx="103">
                  <c:v>-2980</c:v>
                </c:pt>
                <c:pt idx="104">
                  <c:v>-2970</c:v>
                </c:pt>
                <c:pt idx="105">
                  <c:v>-2960</c:v>
                </c:pt>
                <c:pt idx="106">
                  <c:v>-2950</c:v>
                </c:pt>
                <c:pt idx="107">
                  <c:v>-2940</c:v>
                </c:pt>
                <c:pt idx="108">
                  <c:v>-2930</c:v>
                </c:pt>
                <c:pt idx="109">
                  <c:v>-2920</c:v>
                </c:pt>
                <c:pt idx="110">
                  <c:v>-2910</c:v>
                </c:pt>
                <c:pt idx="111">
                  <c:v>-2900</c:v>
                </c:pt>
                <c:pt idx="112">
                  <c:v>-2890</c:v>
                </c:pt>
                <c:pt idx="113">
                  <c:v>-2880</c:v>
                </c:pt>
                <c:pt idx="114">
                  <c:v>-2870</c:v>
                </c:pt>
                <c:pt idx="115">
                  <c:v>-2860</c:v>
                </c:pt>
                <c:pt idx="116">
                  <c:v>-2850</c:v>
                </c:pt>
                <c:pt idx="117">
                  <c:v>-2840</c:v>
                </c:pt>
                <c:pt idx="118">
                  <c:v>-2830</c:v>
                </c:pt>
                <c:pt idx="119">
                  <c:v>-2820</c:v>
                </c:pt>
                <c:pt idx="120">
                  <c:v>-2810</c:v>
                </c:pt>
                <c:pt idx="121">
                  <c:v>-2800</c:v>
                </c:pt>
                <c:pt idx="122">
                  <c:v>-2790</c:v>
                </c:pt>
                <c:pt idx="123">
                  <c:v>-2780</c:v>
                </c:pt>
                <c:pt idx="124">
                  <c:v>-2770</c:v>
                </c:pt>
                <c:pt idx="125">
                  <c:v>-2760</c:v>
                </c:pt>
                <c:pt idx="126">
                  <c:v>-2750</c:v>
                </c:pt>
                <c:pt idx="127">
                  <c:v>-2740</c:v>
                </c:pt>
                <c:pt idx="128">
                  <c:v>-2730</c:v>
                </c:pt>
                <c:pt idx="129">
                  <c:v>-2720</c:v>
                </c:pt>
                <c:pt idx="130">
                  <c:v>-2710</c:v>
                </c:pt>
                <c:pt idx="131">
                  <c:v>-2700</c:v>
                </c:pt>
                <c:pt idx="132">
                  <c:v>-2690</c:v>
                </c:pt>
                <c:pt idx="133">
                  <c:v>-2680</c:v>
                </c:pt>
                <c:pt idx="134">
                  <c:v>-2670</c:v>
                </c:pt>
                <c:pt idx="135">
                  <c:v>-2660</c:v>
                </c:pt>
                <c:pt idx="136">
                  <c:v>-2650</c:v>
                </c:pt>
                <c:pt idx="137">
                  <c:v>-2640</c:v>
                </c:pt>
                <c:pt idx="138">
                  <c:v>-2630</c:v>
                </c:pt>
                <c:pt idx="139">
                  <c:v>-2620</c:v>
                </c:pt>
                <c:pt idx="140">
                  <c:v>-2610</c:v>
                </c:pt>
                <c:pt idx="141">
                  <c:v>-2600</c:v>
                </c:pt>
                <c:pt idx="142">
                  <c:v>-2590</c:v>
                </c:pt>
                <c:pt idx="143">
                  <c:v>-2580</c:v>
                </c:pt>
                <c:pt idx="144">
                  <c:v>-2570</c:v>
                </c:pt>
                <c:pt idx="145">
                  <c:v>-2560</c:v>
                </c:pt>
                <c:pt idx="146">
                  <c:v>-2550</c:v>
                </c:pt>
                <c:pt idx="147">
                  <c:v>-2540</c:v>
                </c:pt>
                <c:pt idx="148">
                  <c:v>-2530</c:v>
                </c:pt>
                <c:pt idx="149">
                  <c:v>-2520</c:v>
                </c:pt>
                <c:pt idx="150">
                  <c:v>-2510</c:v>
                </c:pt>
                <c:pt idx="151">
                  <c:v>-2500</c:v>
                </c:pt>
                <c:pt idx="152">
                  <c:v>-2490</c:v>
                </c:pt>
                <c:pt idx="153">
                  <c:v>-2480</c:v>
                </c:pt>
                <c:pt idx="154">
                  <c:v>-2470</c:v>
                </c:pt>
                <c:pt idx="155">
                  <c:v>-2460</c:v>
                </c:pt>
                <c:pt idx="156">
                  <c:v>-2450</c:v>
                </c:pt>
                <c:pt idx="157">
                  <c:v>-2440</c:v>
                </c:pt>
                <c:pt idx="158">
                  <c:v>-2430</c:v>
                </c:pt>
                <c:pt idx="159">
                  <c:v>-2420</c:v>
                </c:pt>
                <c:pt idx="160">
                  <c:v>-2410</c:v>
                </c:pt>
                <c:pt idx="161">
                  <c:v>-2400</c:v>
                </c:pt>
                <c:pt idx="162">
                  <c:v>-2390</c:v>
                </c:pt>
                <c:pt idx="163">
                  <c:v>-2380</c:v>
                </c:pt>
                <c:pt idx="164">
                  <c:v>-2370</c:v>
                </c:pt>
                <c:pt idx="165">
                  <c:v>-2360</c:v>
                </c:pt>
                <c:pt idx="166">
                  <c:v>-2350</c:v>
                </c:pt>
                <c:pt idx="167">
                  <c:v>-2340</c:v>
                </c:pt>
                <c:pt idx="168">
                  <c:v>-2330</c:v>
                </c:pt>
                <c:pt idx="169">
                  <c:v>-2320</c:v>
                </c:pt>
                <c:pt idx="170">
                  <c:v>-2310</c:v>
                </c:pt>
                <c:pt idx="171">
                  <c:v>-2300</c:v>
                </c:pt>
                <c:pt idx="172">
                  <c:v>-2290</c:v>
                </c:pt>
                <c:pt idx="173">
                  <c:v>-2280</c:v>
                </c:pt>
                <c:pt idx="174">
                  <c:v>-2270</c:v>
                </c:pt>
                <c:pt idx="175">
                  <c:v>-2260</c:v>
                </c:pt>
                <c:pt idx="176">
                  <c:v>-2250</c:v>
                </c:pt>
                <c:pt idx="177">
                  <c:v>-2240</c:v>
                </c:pt>
                <c:pt idx="178">
                  <c:v>-2230</c:v>
                </c:pt>
                <c:pt idx="179">
                  <c:v>-2220</c:v>
                </c:pt>
                <c:pt idx="180">
                  <c:v>-2210</c:v>
                </c:pt>
                <c:pt idx="181">
                  <c:v>-2200</c:v>
                </c:pt>
                <c:pt idx="182">
                  <c:v>-2190</c:v>
                </c:pt>
                <c:pt idx="183">
                  <c:v>-2180</c:v>
                </c:pt>
                <c:pt idx="184">
                  <c:v>-2170</c:v>
                </c:pt>
                <c:pt idx="185">
                  <c:v>-2160</c:v>
                </c:pt>
                <c:pt idx="186">
                  <c:v>-2150</c:v>
                </c:pt>
                <c:pt idx="187">
                  <c:v>-2140</c:v>
                </c:pt>
                <c:pt idx="188">
                  <c:v>-2130</c:v>
                </c:pt>
                <c:pt idx="189">
                  <c:v>-2120</c:v>
                </c:pt>
                <c:pt idx="190">
                  <c:v>-2110</c:v>
                </c:pt>
                <c:pt idx="191">
                  <c:v>-2100</c:v>
                </c:pt>
                <c:pt idx="192">
                  <c:v>-2090</c:v>
                </c:pt>
                <c:pt idx="193">
                  <c:v>-2080</c:v>
                </c:pt>
                <c:pt idx="194">
                  <c:v>-2070</c:v>
                </c:pt>
                <c:pt idx="195">
                  <c:v>-2060</c:v>
                </c:pt>
                <c:pt idx="196">
                  <c:v>-2050</c:v>
                </c:pt>
                <c:pt idx="197">
                  <c:v>-2040</c:v>
                </c:pt>
                <c:pt idx="198">
                  <c:v>-2030</c:v>
                </c:pt>
                <c:pt idx="199">
                  <c:v>-2020</c:v>
                </c:pt>
                <c:pt idx="200">
                  <c:v>-2010</c:v>
                </c:pt>
                <c:pt idx="201">
                  <c:v>-2000</c:v>
                </c:pt>
                <c:pt idx="202">
                  <c:v>-1990</c:v>
                </c:pt>
                <c:pt idx="203">
                  <c:v>-1980</c:v>
                </c:pt>
                <c:pt idx="204">
                  <c:v>-1970</c:v>
                </c:pt>
                <c:pt idx="205">
                  <c:v>-1960</c:v>
                </c:pt>
                <c:pt idx="206">
                  <c:v>-1950</c:v>
                </c:pt>
                <c:pt idx="207">
                  <c:v>-1940</c:v>
                </c:pt>
                <c:pt idx="208">
                  <c:v>-1930</c:v>
                </c:pt>
                <c:pt idx="209">
                  <c:v>-1920</c:v>
                </c:pt>
                <c:pt idx="210">
                  <c:v>-1910</c:v>
                </c:pt>
                <c:pt idx="211">
                  <c:v>-1900</c:v>
                </c:pt>
                <c:pt idx="212">
                  <c:v>-1890</c:v>
                </c:pt>
                <c:pt idx="213">
                  <c:v>-1880</c:v>
                </c:pt>
                <c:pt idx="214">
                  <c:v>-1870</c:v>
                </c:pt>
                <c:pt idx="215">
                  <c:v>-1860</c:v>
                </c:pt>
                <c:pt idx="216">
                  <c:v>-1850</c:v>
                </c:pt>
                <c:pt idx="217">
                  <c:v>-1840</c:v>
                </c:pt>
                <c:pt idx="218">
                  <c:v>-1830</c:v>
                </c:pt>
                <c:pt idx="219">
                  <c:v>-1820</c:v>
                </c:pt>
                <c:pt idx="220">
                  <c:v>-1810</c:v>
                </c:pt>
                <c:pt idx="221">
                  <c:v>-1800</c:v>
                </c:pt>
                <c:pt idx="222">
                  <c:v>-1790</c:v>
                </c:pt>
                <c:pt idx="223">
                  <c:v>-1780</c:v>
                </c:pt>
                <c:pt idx="224">
                  <c:v>-1770</c:v>
                </c:pt>
                <c:pt idx="225">
                  <c:v>-1760</c:v>
                </c:pt>
                <c:pt idx="226">
                  <c:v>-1750</c:v>
                </c:pt>
                <c:pt idx="227">
                  <c:v>-1740</c:v>
                </c:pt>
                <c:pt idx="228">
                  <c:v>-1730</c:v>
                </c:pt>
                <c:pt idx="229">
                  <c:v>-1720</c:v>
                </c:pt>
                <c:pt idx="230">
                  <c:v>-1710</c:v>
                </c:pt>
                <c:pt idx="231">
                  <c:v>-1700</c:v>
                </c:pt>
                <c:pt idx="232">
                  <c:v>-1690</c:v>
                </c:pt>
                <c:pt idx="233">
                  <c:v>-1680</c:v>
                </c:pt>
                <c:pt idx="234">
                  <c:v>-1670</c:v>
                </c:pt>
                <c:pt idx="235">
                  <c:v>-1660</c:v>
                </c:pt>
                <c:pt idx="236">
                  <c:v>-1650</c:v>
                </c:pt>
                <c:pt idx="237">
                  <c:v>-1640</c:v>
                </c:pt>
                <c:pt idx="238">
                  <c:v>-1630</c:v>
                </c:pt>
                <c:pt idx="239">
                  <c:v>-1620</c:v>
                </c:pt>
                <c:pt idx="240">
                  <c:v>-1610</c:v>
                </c:pt>
                <c:pt idx="241">
                  <c:v>-1600</c:v>
                </c:pt>
                <c:pt idx="242">
                  <c:v>-1590</c:v>
                </c:pt>
                <c:pt idx="243">
                  <c:v>-1580</c:v>
                </c:pt>
                <c:pt idx="244">
                  <c:v>-1570</c:v>
                </c:pt>
                <c:pt idx="245">
                  <c:v>-1560</c:v>
                </c:pt>
                <c:pt idx="246">
                  <c:v>-1550</c:v>
                </c:pt>
                <c:pt idx="247">
                  <c:v>-1540</c:v>
                </c:pt>
                <c:pt idx="248">
                  <c:v>-1530</c:v>
                </c:pt>
                <c:pt idx="249">
                  <c:v>-1520</c:v>
                </c:pt>
                <c:pt idx="250">
                  <c:v>-1510</c:v>
                </c:pt>
                <c:pt idx="251">
                  <c:v>-1500</c:v>
                </c:pt>
                <c:pt idx="252">
                  <c:v>-1490</c:v>
                </c:pt>
                <c:pt idx="253">
                  <c:v>-1480</c:v>
                </c:pt>
                <c:pt idx="254">
                  <c:v>-1470</c:v>
                </c:pt>
                <c:pt idx="255">
                  <c:v>-1460</c:v>
                </c:pt>
                <c:pt idx="256">
                  <c:v>-1450</c:v>
                </c:pt>
                <c:pt idx="257">
                  <c:v>-1440</c:v>
                </c:pt>
                <c:pt idx="258">
                  <c:v>-1430</c:v>
                </c:pt>
                <c:pt idx="259">
                  <c:v>-1420</c:v>
                </c:pt>
                <c:pt idx="260">
                  <c:v>-1410</c:v>
                </c:pt>
                <c:pt idx="261">
                  <c:v>-1400</c:v>
                </c:pt>
                <c:pt idx="262">
                  <c:v>-1390</c:v>
                </c:pt>
                <c:pt idx="263">
                  <c:v>-1380</c:v>
                </c:pt>
                <c:pt idx="264">
                  <c:v>-1370</c:v>
                </c:pt>
                <c:pt idx="265">
                  <c:v>-1360</c:v>
                </c:pt>
                <c:pt idx="266">
                  <c:v>-1350</c:v>
                </c:pt>
                <c:pt idx="267">
                  <c:v>-1340</c:v>
                </c:pt>
                <c:pt idx="268">
                  <c:v>-1330</c:v>
                </c:pt>
                <c:pt idx="269">
                  <c:v>-1320</c:v>
                </c:pt>
                <c:pt idx="270">
                  <c:v>-1310</c:v>
                </c:pt>
                <c:pt idx="271">
                  <c:v>-1300</c:v>
                </c:pt>
                <c:pt idx="272">
                  <c:v>-1290</c:v>
                </c:pt>
                <c:pt idx="273">
                  <c:v>-1280</c:v>
                </c:pt>
                <c:pt idx="274">
                  <c:v>-1270</c:v>
                </c:pt>
                <c:pt idx="275">
                  <c:v>-1260</c:v>
                </c:pt>
                <c:pt idx="276">
                  <c:v>-1250</c:v>
                </c:pt>
                <c:pt idx="277">
                  <c:v>-1240</c:v>
                </c:pt>
                <c:pt idx="278">
                  <c:v>-1230</c:v>
                </c:pt>
                <c:pt idx="279">
                  <c:v>-1220</c:v>
                </c:pt>
                <c:pt idx="280">
                  <c:v>-1210</c:v>
                </c:pt>
                <c:pt idx="281">
                  <c:v>-1200</c:v>
                </c:pt>
                <c:pt idx="282">
                  <c:v>-1190</c:v>
                </c:pt>
                <c:pt idx="283">
                  <c:v>-1180</c:v>
                </c:pt>
                <c:pt idx="284">
                  <c:v>-1170</c:v>
                </c:pt>
                <c:pt idx="285">
                  <c:v>-1160</c:v>
                </c:pt>
                <c:pt idx="286">
                  <c:v>-1150</c:v>
                </c:pt>
                <c:pt idx="287">
                  <c:v>-1140</c:v>
                </c:pt>
                <c:pt idx="288">
                  <c:v>-1130</c:v>
                </c:pt>
                <c:pt idx="289">
                  <c:v>-1120</c:v>
                </c:pt>
                <c:pt idx="290">
                  <c:v>-1110</c:v>
                </c:pt>
                <c:pt idx="291">
                  <c:v>-1100</c:v>
                </c:pt>
                <c:pt idx="292">
                  <c:v>-1090</c:v>
                </c:pt>
                <c:pt idx="293">
                  <c:v>-1080</c:v>
                </c:pt>
                <c:pt idx="294">
                  <c:v>-1070</c:v>
                </c:pt>
                <c:pt idx="295">
                  <c:v>-1060</c:v>
                </c:pt>
                <c:pt idx="296">
                  <c:v>-1050</c:v>
                </c:pt>
                <c:pt idx="297">
                  <c:v>-1040</c:v>
                </c:pt>
                <c:pt idx="298">
                  <c:v>-1030</c:v>
                </c:pt>
                <c:pt idx="299">
                  <c:v>-1020</c:v>
                </c:pt>
                <c:pt idx="300">
                  <c:v>-1010</c:v>
                </c:pt>
                <c:pt idx="301">
                  <c:v>-1000</c:v>
                </c:pt>
                <c:pt idx="302">
                  <c:v>-990</c:v>
                </c:pt>
                <c:pt idx="303">
                  <c:v>-980</c:v>
                </c:pt>
                <c:pt idx="304">
                  <c:v>-970</c:v>
                </c:pt>
                <c:pt idx="305">
                  <c:v>-960</c:v>
                </c:pt>
                <c:pt idx="306">
                  <c:v>-950</c:v>
                </c:pt>
                <c:pt idx="307">
                  <c:v>-940</c:v>
                </c:pt>
                <c:pt idx="308">
                  <c:v>-930</c:v>
                </c:pt>
                <c:pt idx="309">
                  <c:v>-920</c:v>
                </c:pt>
                <c:pt idx="310">
                  <c:v>-910</c:v>
                </c:pt>
                <c:pt idx="311">
                  <c:v>-900</c:v>
                </c:pt>
                <c:pt idx="312">
                  <c:v>-890</c:v>
                </c:pt>
                <c:pt idx="313">
                  <c:v>-880</c:v>
                </c:pt>
                <c:pt idx="314">
                  <c:v>-870</c:v>
                </c:pt>
                <c:pt idx="315">
                  <c:v>-860</c:v>
                </c:pt>
                <c:pt idx="316">
                  <c:v>-850</c:v>
                </c:pt>
                <c:pt idx="317">
                  <c:v>-840</c:v>
                </c:pt>
                <c:pt idx="318">
                  <c:v>-830</c:v>
                </c:pt>
                <c:pt idx="319">
                  <c:v>-820</c:v>
                </c:pt>
                <c:pt idx="320">
                  <c:v>-810</c:v>
                </c:pt>
                <c:pt idx="321">
                  <c:v>-800</c:v>
                </c:pt>
                <c:pt idx="322">
                  <c:v>-790</c:v>
                </c:pt>
                <c:pt idx="323">
                  <c:v>-780</c:v>
                </c:pt>
                <c:pt idx="324">
                  <c:v>-770</c:v>
                </c:pt>
                <c:pt idx="325">
                  <c:v>-760</c:v>
                </c:pt>
                <c:pt idx="326">
                  <c:v>-750</c:v>
                </c:pt>
                <c:pt idx="327">
                  <c:v>-740</c:v>
                </c:pt>
                <c:pt idx="328">
                  <c:v>-730</c:v>
                </c:pt>
                <c:pt idx="329">
                  <c:v>-720</c:v>
                </c:pt>
                <c:pt idx="330">
                  <c:v>-710</c:v>
                </c:pt>
                <c:pt idx="331">
                  <c:v>-700</c:v>
                </c:pt>
                <c:pt idx="332">
                  <c:v>-690</c:v>
                </c:pt>
                <c:pt idx="333">
                  <c:v>-680</c:v>
                </c:pt>
                <c:pt idx="334">
                  <c:v>-670</c:v>
                </c:pt>
                <c:pt idx="335">
                  <c:v>-660</c:v>
                </c:pt>
                <c:pt idx="336">
                  <c:v>-650</c:v>
                </c:pt>
                <c:pt idx="337">
                  <c:v>-640</c:v>
                </c:pt>
                <c:pt idx="338">
                  <c:v>-630</c:v>
                </c:pt>
                <c:pt idx="339">
                  <c:v>-620</c:v>
                </c:pt>
                <c:pt idx="340">
                  <c:v>-610</c:v>
                </c:pt>
                <c:pt idx="341">
                  <c:v>-600</c:v>
                </c:pt>
                <c:pt idx="342">
                  <c:v>-590</c:v>
                </c:pt>
                <c:pt idx="343">
                  <c:v>-580</c:v>
                </c:pt>
                <c:pt idx="344">
                  <c:v>-570</c:v>
                </c:pt>
                <c:pt idx="345">
                  <c:v>-560</c:v>
                </c:pt>
                <c:pt idx="346">
                  <c:v>-550</c:v>
                </c:pt>
                <c:pt idx="347">
                  <c:v>-540</c:v>
                </c:pt>
                <c:pt idx="348">
                  <c:v>-530</c:v>
                </c:pt>
                <c:pt idx="349">
                  <c:v>-520</c:v>
                </c:pt>
                <c:pt idx="350">
                  <c:v>-510</c:v>
                </c:pt>
                <c:pt idx="351">
                  <c:v>-500</c:v>
                </c:pt>
                <c:pt idx="352">
                  <c:v>-490</c:v>
                </c:pt>
                <c:pt idx="353">
                  <c:v>-480</c:v>
                </c:pt>
                <c:pt idx="354">
                  <c:v>-470</c:v>
                </c:pt>
                <c:pt idx="355">
                  <c:v>-460</c:v>
                </c:pt>
                <c:pt idx="356">
                  <c:v>-450</c:v>
                </c:pt>
                <c:pt idx="357">
                  <c:v>-440</c:v>
                </c:pt>
                <c:pt idx="358">
                  <c:v>-430</c:v>
                </c:pt>
                <c:pt idx="359">
                  <c:v>-420</c:v>
                </c:pt>
                <c:pt idx="360">
                  <c:v>-410</c:v>
                </c:pt>
                <c:pt idx="361">
                  <c:v>-400</c:v>
                </c:pt>
                <c:pt idx="362">
                  <c:v>-390</c:v>
                </c:pt>
                <c:pt idx="363">
                  <c:v>-380</c:v>
                </c:pt>
                <c:pt idx="364">
                  <c:v>-370</c:v>
                </c:pt>
                <c:pt idx="365">
                  <c:v>-360</c:v>
                </c:pt>
                <c:pt idx="366">
                  <c:v>-350</c:v>
                </c:pt>
                <c:pt idx="367">
                  <c:v>-340</c:v>
                </c:pt>
                <c:pt idx="368">
                  <c:v>-330</c:v>
                </c:pt>
                <c:pt idx="369">
                  <c:v>-320</c:v>
                </c:pt>
                <c:pt idx="370">
                  <c:v>-310</c:v>
                </c:pt>
                <c:pt idx="371">
                  <c:v>-300</c:v>
                </c:pt>
                <c:pt idx="372">
                  <c:v>-290</c:v>
                </c:pt>
                <c:pt idx="373">
                  <c:v>-280</c:v>
                </c:pt>
                <c:pt idx="374">
                  <c:v>-270</c:v>
                </c:pt>
                <c:pt idx="375">
                  <c:v>-260</c:v>
                </c:pt>
                <c:pt idx="376">
                  <c:v>-250</c:v>
                </c:pt>
                <c:pt idx="377">
                  <c:v>-240</c:v>
                </c:pt>
                <c:pt idx="378">
                  <c:v>-230</c:v>
                </c:pt>
                <c:pt idx="379">
                  <c:v>-220</c:v>
                </c:pt>
                <c:pt idx="380">
                  <c:v>-210</c:v>
                </c:pt>
                <c:pt idx="381">
                  <c:v>-200</c:v>
                </c:pt>
                <c:pt idx="382">
                  <c:v>-190</c:v>
                </c:pt>
                <c:pt idx="383">
                  <c:v>-180</c:v>
                </c:pt>
                <c:pt idx="384">
                  <c:v>-170</c:v>
                </c:pt>
                <c:pt idx="385">
                  <c:v>-160</c:v>
                </c:pt>
                <c:pt idx="386">
                  <c:v>-150</c:v>
                </c:pt>
                <c:pt idx="387">
                  <c:v>-140</c:v>
                </c:pt>
                <c:pt idx="388">
                  <c:v>-130</c:v>
                </c:pt>
                <c:pt idx="389">
                  <c:v>-120</c:v>
                </c:pt>
                <c:pt idx="390">
                  <c:v>-110</c:v>
                </c:pt>
                <c:pt idx="391">
                  <c:v>-100</c:v>
                </c:pt>
                <c:pt idx="392">
                  <c:v>-90</c:v>
                </c:pt>
                <c:pt idx="393">
                  <c:v>-80</c:v>
                </c:pt>
                <c:pt idx="394">
                  <c:v>-70</c:v>
                </c:pt>
                <c:pt idx="395">
                  <c:v>-60</c:v>
                </c:pt>
                <c:pt idx="396">
                  <c:v>-50</c:v>
                </c:pt>
                <c:pt idx="397">
                  <c:v>-40</c:v>
                </c:pt>
                <c:pt idx="398">
                  <c:v>-30</c:v>
                </c:pt>
                <c:pt idx="399">
                  <c:v>-20</c:v>
                </c:pt>
                <c:pt idx="400">
                  <c:v>-10</c:v>
                </c:pt>
                <c:pt idx="401">
                  <c:v>0</c:v>
                </c:pt>
                <c:pt idx="402">
                  <c:v>10</c:v>
                </c:pt>
                <c:pt idx="403">
                  <c:v>20</c:v>
                </c:pt>
                <c:pt idx="404">
                  <c:v>30</c:v>
                </c:pt>
                <c:pt idx="405">
                  <c:v>40</c:v>
                </c:pt>
                <c:pt idx="406">
                  <c:v>50</c:v>
                </c:pt>
                <c:pt idx="407">
                  <c:v>60</c:v>
                </c:pt>
                <c:pt idx="408">
                  <c:v>70</c:v>
                </c:pt>
                <c:pt idx="409">
                  <c:v>80</c:v>
                </c:pt>
                <c:pt idx="410">
                  <c:v>90</c:v>
                </c:pt>
                <c:pt idx="411">
                  <c:v>100</c:v>
                </c:pt>
                <c:pt idx="412">
                  <c:v>110</c:v>
                </c:pt>
                <c:pt idx="413">
                  <c:v>120</c:v>
                </c:pt>
                <c:pt idx="414">
                  <c:v>130</c:v>
                </c:pt>
                <c:pt idx="415">
                  <c:v>140</c:v>
                </c:pt>
                <c:pt idx="416">
                  <c:v>150</c:v>
                </c:pt>
                <c:pt idx="417">
                  <c:v>160</c:v>
                </c:pt>
                <c:pt idx="418">
                  <c:v>170</c:v>
                </c:pt>
                <c:pt idx="419">
                  <c:v>180</c:v>
                </c:pt>
                <c:pt idx="420">
                  <c:v>190</c:v>
                </c:pt>
                <c:pt idx="421">
                  <c:v>200</c:v>
                </c:pt>
                <c:pt idx="422">
                  <c:v>210</c:v>
                </c:pt>
                <c:pt idx="423">
                  <c:v>220</c:v>
                </c:pt>
                <c:pt idx="424">
                  <c:v>230</c:v>
                </c:pt>
                <c:pt idx="425">
                  <c:v>240</c:v>
                </c:pt>
                <c:pt idx="426">
                  <c:v>250</c:v>
                </c:pt>
                <c:pt idx="427">
                  <c:v>260</c:v>
                </c:pt>
                <c:pt idx="428">
                  <c:v>270</c:v>
                </c:pt>
                <c:pt idx="429">
                  <c:v>280</c:v>
                </c:pt>
                <c:pt idx="430">
                  <c:v>290</c:v>
                </c:pt>
                <c:pt idx="431">
                  <c:v>300</c:v>
                </c:pt>
                <c:pt idx="432">
                  <c:v>310</c:v>
                </c:pt>
                <c:pt idx="433">
                  <c:v>320</c:v>
                </c:pt>
                <c:pt idx="434">
                  <c:v>330</c:v>
                </c:pt>
                <c:pt idx="435">
                  <c:v>340</c:v>
                </c:pt>
                <c:pt idx="436">
                  <c:v>350</c:v>
                </c:pt>
                <c:pt idx="437">
                  <c:v>360</c:v>
                </c:pt>
                <c:pt idx="438">
                  <c:v>370</c:v>
                </c:pt>
                <c:pt idx="439">
                  <c:v>380</c:v>
                </c:pt>
                <c:pt idx="440">
                  <c:v>390</c:v>
                </c:pt>
                <c:pt idx="441">
                  <c:v>400</c:v>
                </c:pt>
                <c:pt idx="442">
                  <c:v>410</c:v>
                </c:pt>
                <c:pt idx="443">
                  <c:v>420</c:v>
                </c:pt>
                <c:pt idx="444">
                  <c:v>430</c:v>
                </c:pt>
                <c:pt idx="445">
                  <c:v>440</c:v>
                </c:pt>
                <c:pt idx="446">
                  <c:v>450</c:v>
                </c:pt>
                <c:pt idx="447">
                  <c:v>460</c:v>
                </c:pt>
                <c:pt idx="448">
                  <c:v>470</c:v>
                </c:pt>
                <c:pt idx="449">
                  <c:v>480</c:v>
                </c:pt>
                <c:pt idx="450">
                  <c:v>490</c:v>
                </c:pt>
                <c:pt idx="451">
                  <c:v>500</c:v>
                </c:pt>
                <c:pt idx="452">
                  <c:v>510</c:v>
                </c:pt>
                <c:pt idx="453">
                  <c:v>520</c:v>
                </c:pt>
                <c:pt idx="454">
                  <c:v>530</c:v>
                </c:pt>
                <c:pt idx="455">
                  <c:v>540</c:v>
                </c:pt>
                <c:pt idx="456">
                  <c:v>550</c:v>
                </c:pt>
                <c:pt idx="457">
                  <c:v>560</c:v>
                </c:pt>
                <c:pt idx="458">
                  <c:v>570</c:v>
                </c:pt>
                <c:pt idx="459">
                  <c:v>580</c:v>
                </c:pt>
                <c:pt idx="460">
                  <c:v>590</c:v>
                </c:pt>
                <c:pt idx="461">
                  <c:v>600</c:v>
                </c:pt>
                <c:pt idx="462">
                  <c:v>610</c:v>
                </c:pt>
                <c:pt idx="463">
                  <c:v>620</c:v>
                </c:pt>
                <c:pt idx="464">
                  <c:v>630</c:v>
                </c:pt>
                <c:pt idx="465">
                  <c:v>640</c:v>
                </c:pt>
                <c:pt idx="466">
                  <c:v>650</c:v>
                </c:pt>
                <c:pt idx="467">
                  <c:v>660</c:v>
                </c:pt>
                <c:pt idx="468">
                  <c:v>670</c:v>
                </c:pt>
                <c:pt idx="469">
                  <c:v>680</c:v>
                </c:pt>
                <c:pt idx="470">
                  <c:v>690</c:v>
                </c:pt>
                <c:pt idx="471">
                  <c:v>700</c:v>
                </c:pt>
                <c:pt idx="472">
                  <c:v>710</c:v>
                </c:pt>
                <c:pt idx="473">
                  <c:v>720</c:v>
                </c:pt>
                <c:pt idx="474">
                  <c:v>730</c:v>
                </c:pt>
                <c:pt idx="475">
                  <c:v>740</c:v>
                </c:pt>
                <c:pt idx="476">
                  <c:v>750</c:v>
                </c:pt>
                <c:pt idx="477">
                  <c:v>760</c:v>
                </c:pt>
                <c:pt idx="478">
                  <c:v>770</c:v>
                </c:pt>
                <c:pt idx="479">
                  <c:v>780</c:v>
                </c:pt>
                <c:pt idx="480">
                  <c:v>790</c:v>
                </c:pt>
                <c:pt idx="481">
                  <c:v>800</c:v>
                </c:pt>
                <c:pt idx="482">
                  <c:v>810</c:v>
                </c:pt>
                <c:pt idx="483">
                  <c:v>820</c:v>
                </c:pt>
                <c:pt idx="484">
                  <c:v>830</c:v>
                </c:pt>
                <c:pt idx="485">
                  <c:v>840</c:v>
                </c:pt>
                <c:pt idx="486">
                  <c:v>850</c:v>
                </c:pt>
                <c:pt idx="487">
                  <c:v>860</c:v>
                </c:pt>
                <c:pt idx="488">
                  <c:v>870</c:v>
                </c:pt>
                <c:pt idx="489">
                  <c:v>880</c:v>
                </c:pt>
                <c:pt idx="490">
                  <c:v>890</c:v>
                </c:pt>
                <c:pt idx="491">
                  <c:v>900</c:v>
                </c:pt>
                <c:pt idx="492">
                  <c:v>910</c:v>
                </c:pt>
                <c:pt idx="493">
                  <c:v>920</c:v>
                </c:pt>
                <c:pt idx="494">
                  <c:v>930</c:v>
                </c:pt>
                <c:pt idx="495">
                  <c:v>940</c:v>
                </c:pt>
                <c:pt idx="496">
                  <c:v>950</c:v>
                </c:pt>
                <c:pt idx="497">
                  <c:v>960</c:v>
                </c:pt>
                <c:pt idx="498">
                  <c:v>970</c:v>
                </c:pt>
                <c:pt idx="499">
                  <c:v>980</c:v>
                </c:pt>
                <c:pt idx="500">
                  <c:v>990</c:v>
                </c:pt>
                <c:pt idx="501">
                  <c:v>1000</c:v>
                </c:pt>
                <c:pt idx="502">
                  <c:v>1010</c:v>
                </c:pt>
                <c:pt idx="503">
                  <c:v>1020</c:v>
                </c:pt>
                <c:pt idx="504">
                  <c:v>1030</c:v>
                </c:pt>
                <c:pt idx="505">
                  <c:v>1040</c:v>
                </c:pt>
                <c:pt idx="506">
                  <c:v>1050</c:v>
                </c:pt>
                <c:pt idx="507">
                  <c:v>1060</c:v>
                </c:pt>
                <c:pt idx="508">
                  <c:v>1070</c:v>
                </c:pt>
                <c:pt idx="509">
                  <c:v>1080</c:v>
                </c:pt>
                <c:pt idx="510">
                  <c:v>1090</c:v>
                </c:pt>
                <c:pt idx="511">
                  <c:v>1100</c:v>
                </c:pt>
                <c:pt idx="512">
                  <c:v>1110</c:v>
                </c:pt>
                <c:pt idx="513">
                  <c:v>1120</c:v>
                </c:pt>
                <c:pt idx="514">
                  <c:v>1130</c:v>
                </c:pt>
                <c:pt idx="515">
                  <c:v>1140</c:v>
                </c:pt>
                <c:pt idx="516">
                  <c:v>1150</c:v>
                </c:pt>
                <c:pt idx="517">
                  <c:v>1160</c:v>
                </c:pt>
                <c:pt idx="518">
                  <c:v>1170</c:v>
                </c:pt>
                <c:pt idx="519">
                  <c:v>1180</c:v>
                </c:pt>
                <c:pt idx="520">
                  <c:v>1190</c:v>
                </c:pt>
                <c:pt idx="521">
                  <c:v>1200</c:v>
                </c:pt>
                <c:pt idx="522">
                  <c:v>1210</c:v>
                </c:pt>
                <c:pt idx="523">
                  <c:v>1220</c:v>
                </c:pt>
                <c:pt idx="524">
                  <c:v>1230</c:v>
                </c:pt>
                <c:pt idx="525">
                  <c:v>1240</c:v>
                </c:pt>
                <c:pt idx="526">
                  <c:v>1250</c:v>
                </c:pt>
                <c:pt idx="527">
                  <c:v>1260</c:v>
                </c:pt>
                <c:pt idx="528">
                  <c:v>1270</c:v>
                </c:pt>
                <c:pt idx="529">
                  <c:v>1280</c:v>
                </c:pt>
                <c:pt idx="530">
                  <c:v>1290</c:v>
                </c:pt>
                <c:pt idx="531">
                  <c:v>1300</c:v>
                </c:pt>
                <c:pt idx="532">
                  <c:v>1310</c:v>
                </c:pt>
                <c:pt idx="533">
                  <c:v>1320</c:v>
                </c:pt>
                <c:pt idx="534">
                  <c:v>1330</c:v>
                </c:pt>
                <c:pt idx="535">
                  <c:v>1340</c:v>
                </c:pt>
                <c:pt idx="536">
                  <c:v>1350</c:v>
                </c:pt>
                <c:pt idx="537">
                  <c:v>1360</c:v>
                </c:pt>
                <c:pt idx="538">
                  <c:v>1370</c:v>
                </c:pt>
                <c:pt idx="539">
                  <c:v>1380</c:v>
                </c:pt>
                <c:pt idx="540">
                  <c:v>1390</c:v>
                </c:pt>
                <c:pt idx="541">
                  <c:v>1400</c:v>
                </c:pt>
                <c:pt idx="542">
                  <c:v>1410</c:v>
                </c:pt>
                <c:pt idx="543">
                  <c:v>1420</c:v>
                </c:pt>
                <c:pt idx="544">
                  <c:v>1430</c:v>
                </c:pt>
                <c:pt idx="545">
                  <c:v>1440</c:v>
                </c:pt>
                <c:pt idx="546">
                  <c:v>1450</c:v>
                </c:pt>
                <c:pt idx="547">
                  <c:v>1460</c:v>
                </c:pt>
                <c:pt idx="548">
                  <c:v>1470</c:v>
                </c:pt>
                <c:pt idx="549">
                  <c:v>1480</c:v>
                </c:pt>
                <c:pt idx="550">
                  <c:v>1490</c:v>
                </c:pt>
                <c:pt idx="551">
                  <c:v>1500</c:v>
                </c:pt>
                <c:pt idx="552">
                  <c:v>1510</c:v>
                </c:pt>
                <c:pt idx="553">
                  <c:v>1520</c:v>
                </c:pt>
                <c:pt idx="554">
                  <c:v>1530</c:v>
                </c:pt>
                <c:pt idx="555">
                  <c:v>1540</c:v>
                </c:pt>
                <c:pt idx="556">
                  <c:v>1550</c:v>
                </c:pt>
                <c:pt idx="557">
                  <c:v>1560</c:v>
                </c:pt>
                <c:pt idx="558">
                  <c:v>1570</c:v>
                </c:pt>
                <c:pt idx="559">
                  <c:v>1580</c:v>
                </c:pt>
                <c:pt idx="560">
                  <c:v>1590</c:v>
                </c:pt>
                <c:pt idx="561">
                  <c:v>1600</c:v>
                </c:pt>
                <c:pt idx="562">
                  <c:v>1610</c:v>
                </c:pt>
                <c:pt idx="563">
                  <c:v>1620</c:v>
                </c:pt>
                <c:pt idx="564">
                  <c:v>1630</c:v>
                </c:pt>
                <c:pt idx="565">
                  <c:v>1640</c:v>
                </c:pt>
                <c:pt idx="566">
                  <c:v>1650</c:v>
                </c:pt>
                <c:pt idx="567">
                  <c:v>1660</c:v>
                </c:pt>
                <c:pt idx="568">
                  <c:v>1670</c:v>
                </c:pt>
                <c:pt idx="569">
                  <c:v>1680</c:v>
                </c:pt>
                <c:pt idx="570">
                  <c:v>1690</c:v>
                </c:pt>
                <c:pt idx="571">
                  <c:v>1700</c:v>
                </c:pt>
                <c:pt idx="572">
                  <c:v>1710</c:v>
                </c:pt>
                <c:pt idx="573">
                  <c:v>1720</c:v>
                </c:pt>
                <c:pt idx="574">
                  <c:v>1730</c:v>
                </c:pt>
                <c:pt idx="575">
                  <c:v>1740</c:v>
                </c:pt>
                <c:pt idx="576">
                  <c:v>1750</c:v>
                </c:pt>
                <c:pt idx="577">
                  <c:v>1760</c:v>
                </c:pt>
                <c:pt idx="578">
                  <c:v>1770</c:v>
                </c:pt>
                <c:pt idx="579">
                  <c:v>1780</c:v>
                </c:pt>
                <c:pt idx="580">
                  <c:v>1790</c:v>
                </c:pt>
                <c:pt idx="581">
                  <c:v>1800</c:v>
                </c:pt>
                <c:pt idx="582">
                  <c:v>1810</c:v>
                </c:pt>
                <c:pt idx="583">
                  <c:v>1820</c:v>
                </c:pt>
                <c:pt idx="584">
                  <c:v>1830</c:v>
                </c:pt>
                <c:pt idx="585">
                  <c:v>1840</c:v>
                </c:pt>
                <c:pt idx="586">
                  <c:v>1850</c:v>
                </c:pt>
                <c:pt idx="587">
                  <c:v>1860</c:v>
                </c:pt>
                <c:pt idx="588">
                  <c:v>1870</c:v>
                </c:pt>
                <c:pt idx="589">
                  <c:v>1880</c:v>
                </c:pt>
                <c:pt idx="590">
                  <c:v>1890</c:v>
                </c:pt>
                <c:pt idx="591">
                  <c:v>1900</c:v>
                </c:pt>
                <c:pt idx="592">
                  <c:v>1910</c:v>
                </c:pt>
                <c:pt idx="593">
                  <c:v>1920</c:v>
                </c:pt>
                <c:pt idx="594">
                  <c:v>1930</c:v>
                </c:pt>
                <c:pt idx="595">
                  <c:v>1940</c:v>
                </c:pt>
                <c:pt idx="596">
                  <c:v>1950</c:v>
                </c:pt>
                <c:pt idx="597">
                  <c:v>1960</c:v>
                </c:pt>
                <c:pt idx="598">
                  <c:v>1970</c:v>
                </c:pt>
                <c:pt idx="599">
                  <c:v>1980</c:v>
                </c:pt>
                <c:pt idx="600">
                  <c:v>1990</c:v>
                </c:pt>
                <c:pt idx="601">
                  <c:v>2000</c:v>
                </c:pt>
                <c:pt idx="602">
                  <c:v>2010</c:v>
                </c:pt>
                <c:pt idx="603">
                  <c:v>2020</c:v>
                </c:pt>
                <c:pt idx="604">
                  <c:v>2030</c:v>
                </c:pt>
                <c:pt idx="605">
                  <c:v>2040</c:v>
                </c:pt>
              </c:numCache>
            </c:numRef>
          </c:xVal>
          <c:yVal>
            <c:numRef>
              <c:f>Data!$D$2:$D$607</c:f>
              <c:numCache>
                <c:formatCode>0</c:formatCode>
                <c:ptCount val="606"/>
                <c:pt idx="251">
                  <c:v>1300</c:v>
                </c:pt>
                <c:pt idx="252">
                  <c:v>1310</c:v>
                </c:pt>
                <c:pt idx="253">
                  <c:v>1320</c:v>
                </c:pt>
                <c:pt idx="254">
                  <c:v>1330</c:v>
                </c:pt>
                <c:pt idx="255">
                  <c:v>1340</c:v>
                </c:pt>
                <c:pt idx="256">
                  <c:v>1350</c:v>
                </c:pt>
                <c:pt idx="257">
                  <c:v>1360</c:v>
                </c:pt>
                <c:pt idx="258">
                  <c:v>1370</c:v>
                </c:pt>
                <c:pt idx="259">
                  <c:v>1380</c:v>
                </c:pt>
                <c:pt idx="260">
                  <c:v>1390</c:v>
                </c:pt>
                <c:pt idx="261">
                  <c:v>1400</c:v>
                </c:pt>
                <c:pt idx="262">
                  <c:v>1400</c:v>
                </c:pt>
                <c:pt idx="263">
                  <c:v>1400</c:v>
                </c:pt>
                <c:pt idx="264">
                  <c:v>1400</c:v>
                </c:pt>
                <c:pt idx="265">
                  <c:v>1400</c:v>
                </c:pt>
                <c:pt idx="266">
                  <c:v>1400</c:v>
                </c:pt>
                <c:pt idx="267">
                  <c:v>1400</c:v>
                </c:pt>
                <c:pt idx="268">
                  <c:v>1400</c:v>
                </c:pt>
                <c:pt idx="269">
                  <c:v>1400</c:v>
                </c:pt>
                <c:pt idx="270">
                  <c:v>1400</c:v>
                </c:pt>
                <c:pt idx="271">
                  <c:v>1400</c:v>
                </c:pt>
                <c:pt idx="272">
                  <c:v>1400</c:v>
                </c:pt>
                <c:pt idx="273">
                  <c:v>1400</c:v>
                </c:pt>
                <c:pt idx="274">
                  <c:v>1400</c:v>
                </c:pt>
                <c:pt idx="275">
                  <c:v>1400</c:v>
                </c:pt>
                <c:pt idx="276">
                  <c:v>1400</c:v>
                </c:pt>
                <c:pt idx="277">
                  <c:v>1400</c:v>
                </c:pt>
                <c:pt idx="278">
                  <c:v>1400</c:v>
                </c:pt>
                <c:pt idx="279">
                  <c:v>1400</c:v>
                </c:pt>
                <c:pt idx="280">
                  <c:v>1400</c:v>
                </c:pt>
                <c:pt idx="281">
                  <c:v>1400</c:v>
                </c:pt>
                <c:pt idx="282">
                  <c:v>1408</c:v>
                </c:pt>
                <c:pt idx="283">
                  <c:v>1416</c:v>
                </c:pt>
                <c:pt idx="284">
                  <c:v>1424</c:v>
                </c:pt>
                <c:pt idx="285">
                  <c:v>1432</c:v>
                </c:pt>
                <c:pt idx="286">
                  <c:v>1440</c:v>
                </c:pt>
                <c:pt idx="287">
                  <c:v>1448</c:v>
                </c:pt>
                <c:pt idx="288">
                  <c:v>1456</c:v>
                </c:pt>
                <c:pt idx="289">
                  <c:v>1464</c:v>
                </c:pt>
                <c:pt idx="290">
                  <c:v>1472</c:v>
                </c:pt>
                <c:pt idx="291">
                  <c:v>1480</c:v>
                </c:pt>
                <c:pt idx="292">
                  <c:v>1488</c:v>
                </c:pt>
                <c:pt idx="293">
                  <c:v>1496</c:v>
                </c:pt>
                <c:pt idx="294">
                  <c:v>1504</c:v>
                </c:pt>
                <c:pt idx="295">
                  <c:v>1512</c:v>
                </c:pt>
                <c:pt idx="296">
                  <c:v>1520</c:v>
                </c:pt>
                <c:pt idx="297">
                  <c:v>1528</c:v>
                </c:pt>
                <c:pt idx="298">
                  <c:v>1536</c:v>
                </c:pt>
                <c:pt idx="299">
                  <c:v>1544</c:v>
                </c:pt>
                <c:pt idx="300">
                  <c:v>1552</c:v>
                </c:pt>
                <c:pt idx="301">
                  <c:v>1560</c:v>
                </c:pt>
                <c:pt idx="302">
                  <c:v>1568</c:v>
                </c:pt>
                <c:pt idx="303">
                  <c:v>1576</c:v>
                </c:pt>
                <c:pt idx="304">
                  <c:v>1584</c:v>
                </c:pt>
                <c:pt idx="305">
                  <c:v>1592</c:v>
                </c:pt>
                <c:pt idx="306">
                  <c:v>1600</c:v>
                </c:pt>
                <c:pt idx="307">
                  <c:v>1580</c:v>
                </c:pt>
                <c:pt idx="308">
                  <c:v>1560</c:v>
                </c:pt>
                <c:pt idx="309">
                  <c:v>1540</c:v>
                </c:pt>
                <c:pt idx="310">
                  <c:v>1520</c:v>
                </c:pt>
                <c:pt idx="311">
                  <c:v>1500</c:v>
                </c:pt>
                <c:pt idx="312">
                  <c:v>1450</c:v>
                </c:pt>
                <c:pt idx="313">
                  <c:v>1400</c:v>
                </c:pt>
                <c:pt idx="314">
                  <c:v>1350</c:v>
                </c:pt>
                <c:pt idx="315">
                  <c:v>1357</c:v>
                </c:pt>
                <c:pt idx="316">
                  <c:v>1364</c:v>
                </c:pt>
                <c:pt idx="317">
                  <c:v>1371</c:v>
                </c:pt>
                <c:pt idx="318">
                  <c:v>1378</c:v>
                </c:pt>
                <c:pt idx="319">
                  <c:v>1385</c:v>
                </c:pt>
                <c:pt idx="320">
                  <c:v>1392</c:v>
                </c:pt>
                <c:pt idx="321">
                  <c:v>1399</c:v>
                </c:pt>
                <c:pt idx="322">
                  <c:v>1406</c:v>
                </c:pt>
                <c:pt idx="323">
                  <c:v>1413</c:v>
                </c:pt>
                <c:pt idx="324">
                  <c:v>1420</c:v>
                </c:pt>
                <c:pt idx="325">
                  <c:v>1427</c:v>
                </c:pt>
                <c:pt idx="326">
                  <c:v>1434</c:v>
                </c:pt>
                <c:pt idx="327">
                  <c:v>1441</c:v>
                </c:pt>
                <c:pt idx="328">
                  <c:v>1448</c:v>
                </c:pt>
                <c:pt idx="329">
                  <c:v>1455</c:v>
                </c:pt>
                <c:pt idx="330">
                  <c:v>1462</c:v>
                </c:pt>
                <c:pt idx="331">
                  <c:v>1469</c:v>
                </c:pt>
                <c:pt idx="332">
                  <c:v>1476</c:v>
                </c:pt>
                <c:pt idx="333">
                  <c:v>1483</c:v>
                </c:pt>
                <c:pt idx="334">
                  <c:v>1490</c:v>
                </c:pt>
                <c:pt idx="335">
                  <c:v>1497</c:v>
                </c:pt>
                <c:pt idx="336">
                  <c:v>1504</c:v>
                </c:pt>
                <c:pt idx="337">
                  <c:v>1511</c:v>
                </c:pt>
                <c:pt idx="338">
                  <c:v>1518</c:v>
                </c:pt>
                <c:pt idx="339">
                  <c:v>1525</c:v>
                </c:pt>
                <c:pt idx="340">
                  <c:v>1532</c:v>
                </c:pt>
                <c:pt idx="341">
                  <c:v>1539</c:v>
                </c:pt>
                <c:pt idx="342">
                  <c:v>1546</c:v>
                </c:pt>
                <c:pt idx="343">
                  <c:v>1553</c:v>
                </c:pt>
                <c:pt idx="344">
                  <c:v>1560</c:v>
                </c:pt>
                <c:pt idx="345">
                  <c:v>1567</c:v>
                </c:pt>
                <c:pt idx="346">
                  <c:v>1574</c:v>
                </c:pt>
                <c:pt idx="347">
                  <c:v>1581</c:v>
                </c:pt>
                <c:pt idx="348">
                  <c:v>1588</c:v>
                </c:pt>
                <c:pt idx="349">
                  <c:v>1595</c:v>
                </c:pt>
                <c:pt idx="350">
                  <c:v>1602</c:v>
                </c:pt>
                <c:pt idx="351">
                  <c:v>1609</c:v>
                </c:pt>
                <c:pt idx="352">
                  <c:v>1616</c:v>
                </c:pt>
                <c:pt idx="353">
                  <c:v>1623</c:v>
                </c:pt>
                <c:pt idx="354">
                  <c:v>1630</c:v>
                </c:pt>
                <c:pt idx="355">
                  <c:v>1637</c:v>
                </c:pt>
                <c:pt idx="356">
                  <c:v>1644</c:v>
                </c:pt>
                <c:pt idx="357">
                  <c:v>1650</c:v>
                </c:pt>
                <c:pt idx="358">
                  <c:v>1650</c:v>
                </c:pt>
                <c:pt idx="359">
                  <c:v>1650</c:v>
                </c:pt>
                <c:pt idx="360">
                  <c:v>1650</c:v>
                </c:pt>
                <c:pt idx="361">
                  <c:v>1650</c:v>
                </c:pt>
                <c:pt idx="362">
                  <c:v>1500</c:v>
                </c:pt>
                <c:pt idx="363">
                  <c:v>1400</c:v>
                </c:pt>
                <c:pt idx="364">
                  <c:v>1350</c:v>
                </c:pt>
                <c:pt idx="365">
                  <c:v>1300</c:v>
                </c:pt>
                <c:pt idx="366">
                  <c:v>1250</c:v>
                </c:pt>
                <c:pt idx="367">
                  <c:v>1200</c:v>
                </c:pt>
                <c:pt idx="368">
                  <c:v>1200</c:v>
                </c:pt>
                <c:pt idx="369">
                  <c:v>1200</c:v>
                </c:pt>
                <c:pt idx="370">
                  <c:v>1200</c:v>
                </c:pt>
                <c:pt idx="371">
                  <c:v>1200</c:v>
                </c:pt>
                <c:pt idx="372">
                  <c:v>1210</c:v>
                </c:pt>
                <c:pt idx="373">
                  <c:v>1220</c:v>
                </c:pt>
                <c:pt idx="374">
                  <c:v>1230</c:v>
                </c:pt>
                <c:pt idx="375">
                  <c:v>1240</c:v>
                </c:pt>
                <c:pt idx="376">
                  <c:v>1250</c:v>
                </c:pt>
                <c:pt idx="377">
                  <c:v>1260</c:v>
                </c:pt>
                <c:pt idx="378">
                  <c:v>1270</c:v>
                </c:pt>
                <c:pt idx="379">
                  <c:v>1280</c:v>
                </c:pt>
                <c:pt idx="380">
                  <c:v>1290</c:v>
                </c:pt>
                <c:pt idx="381">
                  <c:v>1300</c:v>
                </c:pt>
                <c:pt idx="382">
                  <c:v>1315</c:v>
                </c:pt>
                <c:pt idx="383">
                  <c:v>1330</c:v>
                </c:pt>
                <c:pt idx="384">
                  <c:v>1345</c:v>
                </c:pt>
                <c:pt idx="385">
                  <c:v>1360</c:v>
                </c:pt>
                <c:pt idx="386">
                  <c:v>1375</c:v>
                </c:pt>
                <c:pt idx="387">
                  <c:v>1390</c:v>
                </c:pt>
                <c:pt idx="388">
                  <c:v>1405</c:v>
                </c:pt>
                <c:pt idx="389">
                  <c:v>1420</c:v>
                </c:pt>
                <c:pt idx="390">
                  <c:v>1435</c:v>
                </c:pt>
                <c:pt idx="391">
                  <c:v>1450</c:v>
                </c:pt>
                <c:pt idx="392">
                  <c:v>1465</c:v>
                </c:pt>
                <c:pt idx="393">
                  <c:v>1480</c:v>
                </c:pt>
                <c:pt idx="394">
                  <c:v>1495</c:v>
                </c:pt>
                <c:pt idx="395">
                  <c:v>1510</c:v>
                </c:pt>
                <c:pt idx="396">
                  <c:v>1525</c:v>
                </c:pt>
                <c:pt idx="397">
                  <c:v>1540</c:v>
                </c:pt>
                <c:pt idx="398">
                  <c:v>1555</c:v>
                </c:pt>
                <c:pt idx="399">
                  <c:v>1570</c:v>
                </c:pt>
                <c:pt idx="400">
                  <c:v>1585</c:v>
                </c:pt>
                <c:pt idx="401">
                  <c:v>1600</c:v>
                </c:pt>
                <c:pt idx="402">
                  <c:v>1615</c:v>
                </c:pt>
                <c:pt idx="403">
                  <c:v>1630</c:v>
                </c:pt>
                <c:pt idx="404">
                  <c:v>1645</c:v>
                </c:pt>
                <c:pt idx="405">
                  <c:v>1660</c:v>
                </c:pt>
                <c:pt idx="406">
                  <c:v>1675</c:v>
                </c:pt>
                <c:pt idx="407">
                  <c:v>1690</c:v>
                </c:pt>
                <c:pt idx="408">
                  <c:v>1705</c:v>
                </c:pt>
                <c:pt idx="409">
                  <c:v>1720</c:v>
                </c:pt>
                <c:pt idx="410">
                  <c:v>1735</c:v>
                </c:pt>
                <c:pt idx="411">
                  <c:v>1750</c:v>
                </c:pt>
                <c:pt idx="412">
                  <c:v>1740</c:v>
                </c:pt>
                <c:pt idx="413">
                  <c:v>1730</c:v>
                </c:pt>
                <c:pt idx="414">
                  <c:v>1720</c:v>
                </c:pt>
                <c:pt idx="415">
                  <c:v>1710</c:v>
                </c:pt>
                <c:pt idx="416">
                  <c:v>1700</c:v>
                </c:pt>
                <c:pt idx="417">
                  <c:v>1690</c:v>
                </c:pt>
                <c:pt idx="418">
                  <c:v>1680</c:v>
                </c:pt>
                <c:pt idx="419">
                  <c:v>1670</c:v>
                </c:pt>
                <c:pt idx="420">
                  <c:v>1660</c:v>
                </c:pt>
                <c:pt idx="421">
                  <c:v>1650</c:v>
                </c:pt>
                <c:pt idx="422">
                  <c:v>1640</c:v>
                </c:pt>
                <c:pt idx="423">
                  <c:v>1630</c:v>
                </c:pt>
                <c:pt idx="424">
                  <c:v>1620</c:v>
                </c:pt>
                <c:pt idx="425">
                  <c:v>1610</c:v>
                </c:pt>
                <c:pt idx="426">
                  <c:v>1600</c:v>
                </c:pt>
                <c:pt idx="427">
                  <c:v>1605</c:v>
                </c:pt>
                <c:pt idx="428">
                  <c:v>1610</c:v>
                </c:pt>
                <c:pt idx="429">
                  <c:v>1615</c:v>
                </c:pt>
                <c:pt idx="430">
                  <c:v>1620</c:v>
                </c:pt>
                <c:pt idx="431">
                  <c:v>1625</c:v>
                </c:pt>
                <c:pt idx="432">
                  <c:v>1630</c:v>
                </c:pt>
                <c:pt idx="433">
                  <c:v>1635</c:v>
                </c:pt>
                <c:pt idx="434">
                  <c:v>1640</c:v>
                </c:pt>
                <c:pt idx="435">
                  <c:v>1645</c:v>
                </c:pt>
                <c:pt idx="436">
                  <c:v>1650</c:v>
                </c:pt>
                <c:pt idx="437">
                  <c:v>1655</c:v>
                </c:pt>
                <c:pt idx="438">
                  <c:v>1660</c:v>
                </c:pt>
                <c:pt idx="439">
                  <c:v>1665</c:v>
                </c:pt>
                <c:pt idx="440">
                  <c:v>1670</c:v>
                </c:pt>
                <c:pt idx="441">
                  <c:v>1675</c:v>
                </c:pt>
                <c:pt idx="442">
                  <c:v>1680</c:v>
                </c:pt>
                <c:pt idx="443">
                  <c:v>1685</c:v>
                </c:pt>
                <c:pt idx="444">
                  <c:v>1690</c:v>
                </c:pt>
                <c:pt idx="445">
                  <c:v>1695</c:v>
                </c:pt>
                <c:pt idx="446">
                  <c:v>1700</c:v>
                </c:pt>
                <c:pt idx="447">
                  <c:v>1705</c:v>
                </c:pt>
                <c:pt idx="448">
                  <c:v>1710</c:v>
                </c:pt>
                <c:pt idx="449">
                  <c:v>1715</c:v>
                </c:pt>
                <c:pt idx="450">
                  <c:v>1720</c:v>
                </c:pt>
                <c:pt idx="451">
                  <c:v>1725</c:v>
                </c:pt>
                <c:pt idx="452">
                  <c:v>1730</c:v>
                </c:pt>
                <c:pt idx="453">
                  <c:v>1735</c:v>
                </c:pt>
                <c:pt idx="454">
                  <c:v>1740</c:v>
                </c:pt>
                <c:pt idx="455">
                  <c:v>1745</c:v>
                </c:pt>
                <c:pt idx="456">
                  <c:v>1750</c:v>
                </c:pt>
                <c:pt idx="457">
                  <c:v>1755</c:v>
                </c:pt>
                <c:pt idx="458">
                  <c:v>1760</c:v>
                </c:pt>
                <c:pt idx="459">
                  <c:v>1765</c:v>
                </c:pt>
                <c:pt idx="460">
                  <c:v>1770</c:v>
                </c:pt>
                <c:pt idx="461">
                  <c:v>1775</c:v>
                </c:pt>
                <c:pt idx="462">
                  <c:v>1780</c:v>
                </c:pt>
                <c:pt idx="463">
                  <c:v>1785</c:v>
                </c:pt>
                <c:pt idx="464">
                  <c:v>1790</c:v>
                </c:pt>
                <c:pt idx="465">
                  <c:v>1785</c:v>
                </c:pt>
                <c:pt idx="466">
                  <c:v>1780</c:v>
                </c:pt>
                <c:pt idx="467">
                  <c:v>1775</c:v>
                </c:pt>
                <c:pt idx="468">
                  <c:v>1770</c:v>
                </c:pt>
                <c:pt idx="469">
                  <c:v>1765</c:v>
                </c:pt>
                <c:pt idx="470">
                  <c:v>1760</c:v>
                </c:pt>
                <c:pt idx="471">
                  <c:v>1750</c:v>
                </c:pt>
                <c:pt idx="472">
                  <c:v>1705</c:v>
                </c:pt>
                <c:pt idx="473">
                  <c:v>1660</c:v>
                </c:pt>
                <c:pt idx="474">
                  <c:v>1615</c:v>
                </c:pt>
                <c:pt idx="475">
                  <c:v>1570</c:v>
                </c:pt>
                <c:pt idx="476">
                  <c:v>1525</c:v>
                </c:pt>
                <c:pt idx="477">
                  <c:v>1480</c:v>
                </c:pt>
                <c:pt idx="478">
                  <c:v>1435</c:v>
                </c:pt>
                <c:pt idx="479">
                  <c:v>1390</c:v>
                </c:pt>
                <c:pt idx="480">
                  <c:v>1345</c:v>
                </c:pt>
                <c:pt idx="481">
                  <c:v>1300</c:v>
                </c:pt>
                <c:pt idx="482">
                  <c:v>1290</c:v>
                </c:pt>
                <c:pt idx="483">
                  <c:v>1280</c:v>
                </c:pt>
                <c:pt idx="484">
                  <c:v>1270</c:v>
                </c:pt>
                <c:pt idx="485">
                  <c:v>1260</c:v>
                </c:pt>
                <c:pt idx="486">
                  <c:v>1250</c:v>
                </c:pt>
                <c:pt idx="487">
                  <c:v>1240</c:v>
                </c:pt>
                <c:pt idx="488">
                  <c:v>1230</c:v>
                </c:pt>
                <c:pt idx="489">
                  <c:v>1220</c:v>
                </c:pt>
                <c:pt idx="490">
                  <c:v>1210</c:v>
                </c:pt>
                <c:pt idx="491">
                  <c:v>1200</c:v>
                </c:pt>
                <c:pt idx="492">
                  <c:v>1200</c:v>
                </c:pt>
                <c:pt idx="493">
                  <c:v>1200</c:v>
                </c:pt>
                <c:pt idx="494">
                  <c:v>1200</c:v>
                </c:pt>
                <c:pt idx="495">
                  <c:v>1200</c:v>
                </c:pt>
                <c:pt idx="496">
                  <c:v>1200</c:v>
                </c:pt>
                <c:pt idx="497">
                  <c:v>1200</c:v>
                </c:pt>
                <c:pt idx="498">
                  <c:v>1200</c:v>
                </c:pt>
                <c:pt idx="499">
                  <c:v>1200</c:v>
                </c:pt>
                <c:pt idx="500">
                  <c:v>1200</c:v>
                </c:pt>
                <c:pt idx="501">
                  <c:v>1200</c:v>
                </c:pt>
                <c:pt idx="502">
                  <c:v>1200</c:v>
                </c:pt>
                <c:pt idx="503">
                  <c:v>1200</c:v>
                </c:pt>
                <c:pt idx="504">
                  <c:v>1200</c:v>
                </c:pt>
                <c:pt idx="505">
                  <c:v>1200</c:v>
                </c:pt>
                <c:pt idx="506">
                  <c:v>1200</c:v>
                </c:pt>
                <c:pt idx="507">
                  <c:v>1200</c:v>
                </c:pt>
                <c:pt idx="508">
                  <c:v>1200</c:v>
                </c:pt>
                <c:pt idx="509">
                  <c:v>1200</c:v>
                </c:pt>
                <c:pt idx="510">
                  <c:v>1200</c:v>
                </c:pt>
                <c:pt idx="511">
                  <c:v>1200</c:v>
                </c:pt>
                <c:pt idx="512">
                  <c:v>1200</c:v>
                </c:pt>
                <c:pt idx="513">
                  <c:v>1200</c:v>
                </c:pt>
                <c:pt idx="514">
                  <c:v>1200</c:v>
                </c:pt>
                <c:pt idx="515">
                  <c:v>1200</c:v>
                </c:pt>
                <c:pt idx="516">
                  <c:v>1200</c:v>
                </c:pt>
                <c:pt idx="517">
                  <c:v>1200</c:v>
                </c:pt>
                <c:pt idx="518">
                  <c:v>1200</c:v>
                </c:pt>
                <c:pt idx="519">
                  <c:v>1200</c:v>
                </c:pt>
                <c:pt idx="520">
                  <c:v>1200</c:v>
                </c:pt>
                <c:pt idx="521">
                  <c:v>1200</c:v>
                </c:pt>
                <c:pt idx="522">
                  <c:v>1216</c:v>
                </c:pt>
                <c:pt idx="523">
                  <c:v>1232</c:v>
                </c:pt>
                <c:pt idx="524">
                  <c:v>1248</c:v>
                </c:pt>
                <c:pt idx="525">
                  <c:v>1264</c:v>
                </c:pt>
                <c:pt idx="526">
                  <c:v>1280</c:v>
                </c:pt>
                <c:pt idx="527">
                  <c:v>1296</c:v>
                </c:pt>
                <c:pt idx="528">
                  <c:v>1312</c:v>
                </c:pt>
                <c:pt idx="529">
                  <c:v>1328</c:v>
                </c:pt>
                <c:pt idx="530">
                  <c:v>1344</c:v>
                </c:pt>
                <c:pt idx="531">
                  <c:v>1360</c:v>
                </c:pt>
                <c:pt idx="532">
                  <c:v>1376</c:v>
                </c:pt>
                <c:pt idx="533">
                  <c:v>1392</c:v>
                </c:pt>
                <c:pt idx="534">
                  <c:v>1408</c:v>
                </c:pt>
                <c:pt idx="535">
                  <c:v>1424</c:v>
                </c:pt>
                <c:pt idx="536">
                  <c:v>1440</c:v>
                </c:pt>
                <c:pt idx="537">
                  <c:v>1456</c:v>
                </c:pt>
                <c:pt idx="538">
                  <c:v>1472</c:v>
                </c:pt>
                <c:pt idx="539">
                  <c:v>1488</c:v>
                </c:pt>
                <c:pt idx="540">
                  <c:v>1504</c:v>
                </c:pt>
                <c:pt idx="541">
                  <c:v>1520</c:v>
                </c:pt>
                <c:pt idx="542">
                  <c:v>1536</c:v>
                </c:pt>
                <c:pt idx="543">
                  <c:v>1552</c:v>
                </c:pt>
                <c:pt idx="544">
                  <c:v>1568</c:v>
                </c:pt>
                <c:pt idx="545">
                  <c:v>1584</c:v>
                </c:pt>
                <c:pt idx="546">
                  <c:v>1600</c:v>
                </c:pt>
                <c:pt idx="547">
                  <c:v>1616</c:v>
                </c:pt>
                <c:pt idx="548">
                  <c:v>1632</c:v>
                </c:pt>
                <c:pt idx="549">
                  <c:v>1648</c:v>
                </c:pt>
                <c:pt idx="550">
                  <c:v>1664</c:v>
                </c:pt>
                <c:pt idx="551">
                  <c:v>1680</c:v>
                </c:pt>
                <c:pt idx="552">
                  <c:v>1696</c:v>
                </c:pt>
                <c:pt idx="553">
                  <c:v>1712</c:v>
                </c:pt>
                <c:pt idx="554">
                  <c:v>1200</c:v>
                </c:pt>
                <c:pt idx="555">
                  <c:v>1100</c:v>
                </c:pt>
                <c:pt idx="556">
                  <c:v>1000</c:v>
                </c:pt>
              </c:numCache>
            </c:numRef>
          </c:yVal>
          <c:smooth val="1"/>
        </c:ser>
        <c:ser>
          <c:idx val="4"/>
          <c:order val="2"/>
          <c:tx>
            <c:v>Egyptian</c:v>
          </c:tx>
          <c:spPr>
            <a:ln w="381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Data!$A$2:$A$607</c:f>
              <c:numCache>
                <c:formatCode>0</c:formatCode>
                <c:ptCount val="606"/>
                <c:pt idx="0">
                  <c:v>-4010</c:v>
                </c:pt>
                <c:pt idx="1">
                  <c:v>-4000</c:v>
                </c:pt>
                <c:pt idx="2">
                  <c:v>-3990</c:v>
                </c:pt>
                <c:pt idx="3">
                  <c:v>-3980</c:v>
                </c:pt>
                <c:pt idx="4">
                  <c:v>-3970</c:v>
                </c:pt>
                <c:pt idx="5">
                  <c:v>-3960</c:v>
                </c:pt>
                <c:pt idx="6">
                  <c:v>-3950</c:v>
                </c:pt>
                <c:pt idx="7">
                  <c:v>-3940</c:v>
                </c:pt>
                <c:pt idx="8">
                  <c:v>-3930</c:v>
                </c:pt>
                <c:pt idx="9">
                  <c:v>-3920</c:v>
                </c:pt>
                <c:pt idx="10">
                  <c:v>-3910</c:v>
                </c:pt>
                <c:pt idx="11">
                  <c:v>-3900</c:v>
                </c:pt>
                <c:pt idx="12">
                  <c:v>-3890</c:v>
                </c:pt>
                <c:pt idx="13">
                  <c:v>-3880</c:v>
                </c:pt>
                <c:pt idx="14">
                  <c:v>-3870</c:v>
                </c:pt>
                <c:pt idx="15">
                  <c:v>-3860</c:v>
                </c:pt>
                <c:pt idx="16">
                  <c:v>-3850</c:v>
                </c:pt>
                <c:pt idx="17">
                  <c:v>-3840</c:v>
                </c:pt>
                <c:pt idx="18">
                  <c:v>-3830</c:v>
                </c:pt>
                <c:pt idx="19">
                  <c:v>-3820</c:v>
                </c:pt>
                <c:pt idx="20">
                  <c:v>-3810</c:v>
                </c:pt>
                <c:pt idx="21">
                  <c:v>-3800</c:v>
                </c:pt>
                <c:pt idx="22">
                  <c:v>-3790</c:v>
                </c:pt>
                <c:pt idx="23">
                  <c:v>-3780</c:v>
                </c:pt>
                <c:pt idx="24">
                  <c:v>-3770</c:v>
                </c:pt>
                <c:pt idx="25">
                  <c:v>-3760</c:v>
                </c:pt>
                <c:pt idx="26">
                  <c:v>-3750</c:v>
                </c:pt>
                <c:pt idx="27">
                  <c:v>-3740</c:v>
                </c:pt>
                <c:pt idx="28">
                  <c:v>-3730</c:v>
                </c:pt>
                <c:pt idx="29">
                  <c:v>-3720</c:v>
                </c:pt>
                <c:pt idx="30">
                  <c:v>-3710</c:v>
                </c:pt>
                <c:pt idx="31">
                  <c:v>-3700</c:v>
                </c:pt>
                <c:pt idx="32">
                  <c:v>-3690</c:v>
                </c:pt>
                <c:pt idx="33">
                  <c:v>-3680</c:v>
                </c:pt>
                <c:pt idx="34">
                  <c:v>-3670</c:v>
                </c:pt>
                <c:pt idx="35">
                  <c:v>-3660</c:v>
                </c:pt>
                <c:pt idx="36">
                  <c:v>-3650</c:v>
                </c:pt>
                <c:pt idx="37">
                  <c:v>-3640</c:v>
                </c:pt>
                <c:pt idx="38">
                  <c:v>-3630</c:v>
                </c:pt>
                <c:pt idx="39">
                  <c:v>-3620</c:v>
                </c:pt>
                <c:pt idx="40">
                  <c:v>-3610</c:v>
                </c:pt>
                <c:pt idx="41">
                  <c:v>-3600</c:v>
                </c:pt>
                <c:pt idx="42">
                  <c:v>-3590</c:v>
                </c:pt>
                <c:pt idx="43">
                  <c:v>-3580</c:v>
                </c:pt>
                <c:pt idx="44">
                  <c:v>-3570</c:v>
                </c:pt>
                <c:pt idx="45">
                  <c:v>-3560</c:v>
                </c:pt>
                <c:pt idx="46">
                  <c:v>-3550</c:v>
                </c:pt>
                <c:pt idx="47">
                  <c:v>-3540</c:v>
                </c:pt>
                <c:pt idx="48">
                  <c:v>-3530</c:v>
                </c:pt>
                <c:pt idx="49">
                  <c:v>-3520</c:v>
                </c:pt>
                <c:pt idx="50">
                  <c:v>-3510</c:v>
                </c:pt>
                <c:pt idx="51">
                  <c:v>-3500</c:v>
                </c:pt>
                <c:pt idx="52">
                  <c:v>-3490</c:v>
                </c:pt>
                <c:pt idx="53">
                  <c:v>-3480</c:v>
                </c:pt>
                <c:pt idx="54">
                  <c:v>-3470</c:v>
                </c:pt>
                <c:pt idx="55">
                  <c:v>-3460</c:v>
                </c:pt>
                <c:pt idx="56">
                  <c:v>-3450</c:v>
                </c:pt>
                <c:pt idx="57">
                  <c:v>-3440</c:v>
                </c:pt>
                <c:pt idx="58">
                  <c:v>-3430</c:v>
                </c:pt>
                <c:pt idx="59">
                  <c:v>-3420</c:v>
                </c:pt>
                <c:pt idx="60">
                  <c:v>-3410</c:v>
                </c:pt>
                <c:pt idx="61">
                  <c:v>-3400</c:v>
                </c:pt>
                <c:pt idx="62">
                  <c:v>-3390</c:v>
                </c:pt>
                <c:pt idx="63">
                  <c:v>-3380</c:v>
                </c:pt>
                <c:pt idx="64">
                  <c:v>-3370</c:v>
                </c:pt>
                <c:pt idx="65">
                  <c:v>-3360</c:v>
                </c:pt>
                <c:pt idx="66">
                  <c:v>-3350</c:v>
                </c:pt>
                <c:pt idx="67">
                  <c:v>-3340</c:v>
                </c:pt>
                <c:pt idx="68">
                  <c:v>-3330</c:v>
                </c:pt>
                <c:pt idx="69">
                  <c:v>-3320</c:v>
                </c:pt>
                <c:pt idx="70">
                  <c:v>-3310</c:v>
                </c:pt>
                <c:pt idx="71">
                  <c:v>-3300</c:v>
                </c:pt>
                <c:pt idx="72">
                  <c:v>-3290</c:v>
                </c:pt>
                <c:pt idx="73">
                  <c:v>-3280</c:v>
                </c:pt>
                <c:pt idx="74">
                  <c:v>-3270</c:v>
                </c:pt>
                <c:pt idx="75">
                  <c:v>-3260</c:v>
                </c:pt>
                <c:pt idx="76">
                  <c:v>-3250</c:v>
                </c:pt>
                <c:pt idx="77">
                  <c:v>-3240</c:v>
                </c:pt>
                <c:pt idx="78">
                  <c:v>-3230</c:v>
                </c:pt>
                <c:pt idx="79">
                  <c:v>-3220</c:v>
                </c:pt>
                <c:pt idx="80">
                  <c:v>-3210</c:v>
                </c:pt>
                <c:pt idx="81">
                  <c:v>-3200</c:v>
                </c:pt>
                <c:pt idx="82">
                  <c:v>-3190</c:v>
                </c:pt>
                <c:pt idx="83">
                  <c:v>-3180</c:v>
                </c:pt>
                <c:pt idx="84">
                  <c:v>-3170</c:v>
                </c:pt>
                <c:pt idx="85">
                  <c:v>-3160</c:v>
                </c:pt>
                <c:pt idx="86">
                  <c:v>-3150</c:v>
                </c:pt>
                <c:pt idx="87">
                  <c:v>-3140</c:v>
                </c:pt>
                <c:pt idx="88">
                  <c:v>-3130</c:v>
                </c:pt>
                <c:pt idx="89">
                  <c:v>-3120</c:v>
                </c:pt>
                <c:pt idx="90">
                  <c:v>-3110</c:v>
                </c:pt>
                <c:pt idx="91">
                  <c:v>-3100</c:v>
                </c:pt>
                <c:pt idx="92">
                  <c:v>-3090</c:v>
                </c:pt>
                <c:pt idx="93">
                  <c:v>-3080</c:v>
                </c:pt>
                <c:pt idx="94">
                  <c:v>-3070</c:v>
                </c:pt>
                <c:pt idx="95">
                  <c:v>-3060</c:v>
                </c:pt>
                <c:pt idx="96">
                  <c:v>-3050</c:v>
                </c:pt>
                <c:pt idx="97">
                  <c:v>-3040</c:v>
                </c:pt>
                <c:pt idx="98">
                  <c:v>-3030</c:v>
                </c:pt>
                <c:pt idx="99">
                  <c:v>-3020</c:v>
                </c:pt>
                <c:pt idx="100">
                  <c:v>-3010</c:v>
                </c:pt>
                <c:pt idx="101">
                  <c:v>-3000</c:v>
                </c:pt>
                <c:pt idx="102">
                  <c:v>-2990</c:v>
                </c:pt>
                <c:pt idx="103">
                  <c:v>-2980</c:v>
                </c:pt>
                <c:pt idx="104">
                  <c:v>-2970</c:v>
                </c:pt>
                <c:pt idx="105">
                  <c:v>-2960</c:v>
                </c:pt>
                <c:pt idx="106">
                  <c:v>-2950</c:v>
                </c:pt>
                <c:pt idx="107">
                  <c:v>-2940</c:v>
                </c:pt>
                <c:pt idx="108">
                  <c:v>-2930</c:v>
                </c:pt>
                <c:pt idx="109">
                  <c:v>-2920</c:v>
                </c:pt>
                <c:pt idx="110">
                  <c:v>-2910</c:v>
                </c:pt>
                <c:pt idx="111">
                  <c:v>-2900</c:v>
                </c:pt>
                <c:pt idx="112">
                  <c:v>-2890</c:v>
                </c:pt>
                <c:pt idx="113">
                  <c:v>-2880</c:v>
                </c:pt>
                <c:pt idx="114">
                  <c:v>-2870</c:v>
                </c:pt>
                <c:pt idx="115">
                  <c:v>-2860</c:v>
                </c:pt>
                <c:pt idx="116">
                  <c:v>-2850</c:v>
                </c:pt>
                <c:pt idx="117">
                  <c:v>-2840</c:v>
                </c:pt>
                <c:pt idx="118">
                  <c:v>-2830</c:v>
                </c:pt>
                <c:pt idx="119">
                  <c:v>-2820</c:v>
                </c:pt>
                <c:pt idx="120">
                  <c:v>-2810</c:v>
                </c:pt>
                <c:pt idx="121">
                  <c:v>-2800</c:v>
                </c:pt>
                <c:pt idx="122">
                  <c:v>-2790</c:v>
                </c:pt>
                <c:pt idx="123">
                  <c:v>-2780</c:v>
                </c:pt>
                <c:pt idx="124">
                  <c:v>-2770</c:v>
                </c:pt>
                <c:pt idx="125">
                  <c:v>-2760</c:v>
                </c:pt>
                <c:pt idx="126">
                  <c:v>-2750</c:v>
                </c:pt>
                <c:pt idx="127">
                  <c:v>-2740</c:v>
                </c:pt>
                <c:pt idx="128">
                  <c:v>-2730</c:v>
                </c:pt>
                <c:pt idx="129">
                  <c:v>-2720</c:v>
                </c:pt>
                <c:pt idx="130">
                  <c:v>-2710</c:v>
                </c:pt>
                <c:pt idx="131">
                  <c:v>-2700</c:v>
                </c:pt>
                <c:pt idx="132">
                  <c:v>-2690</c:v>
                </c:pt>
                <c:pt idx="133">
                  <c:v>-2680</c:v>
                </c:pt>
                <c:pt idx="134">
                  <c:v>-2670</c:v>
                </c:pt>
                <c:pt idx="135">
                  <c:v>-2660</c:v>
                </c:pt>
                <c:pt idx="136">
                  <c:v>-2650</c:v>
                </c:pt>
                <c:pt idx="137">
                  <c:v>-2640</c:v>
                </c:pt>
                <c:pt idx="138">
                  <c:v>-2630</c:v>
                </c:pt>
                <c:pt idx="139">
                  <c:v>-2620</c:v>
                </c:pt>
                <c:pt idx="140">
                  <c:v>-2610</c:v>
                </c:pt>
                <c:pt idx="141">
                  <c:v>-2600</c:v>
                </c:pt>
                <c:pt idx="142">
                  <c:v>-2590</c:v>
                </c:pt>
                <c:pt idx="143">
                  <c:v>-2580</c:v>
                </c:pt>
                <c:pt idx="144">
                  <c:v>-2570</c:v>
                </c:pt>
                <c:pt idx="145">
                  <c:v>-2560</c:v>
                </c:pt>
                <c:pt idx="146">
                  <c:v>-2550</c:v>
                </c:pt>
                <c:pt idx="147">
                  <c:v>-2540</c:v>
                </c:pt>
                <c:pt idx="148">
                  <c:v>-2530</c:v>
                </c:pt>
                <c:pt idx="149">
                  <c:v>-2520</c:v>
                </c:pt>
                <c:pt idx="150">
                  <c:v>-2510</c:v>
                </c:pt>
                <c:pt idx="151">
                  <c:v>-2500</c:v>
                </c:pt>
                <c:pt idx="152">
                  <c:v>-2490</c:v>
                </c:pt>
                <c:pt idx="153">
                  <c:v>-2480</c:v>
                </c:pt>
                <c:pt idx="154">
                  <c:v>-2470</c:v>
                </c:pt>
                <c:pt idx="155">
                  <c:v>-2460</c:v>
                </c:pt>
                <c:pt idx="156">
                  <c:v>-2450</c:v>
                </c:pt>
                <c:pt idx="157">
                  <c:v>-2440</c:v>
                </c:pt>
                <c:pt idx="158">
                  <c:v>-2430</c:v>
                </c:pt>
                <c:pt idx="159">
                  <c:v>-2420</c:v>
                </c:pt>
                <c:pt idx="160">
                  <c:v>-2410</c:v>
                </c:pt>
                <c:pt idx="161">
                  <c:v>-2400</c:v>
                </c:pt>
                <c:pt idx="162">
                  <c:v>-2390</c:v>
                </c:pt>
                <c:pt idx="163">
                  <c:v>-2380</c:v>
                </c:pt>
                <c:pt idx="164">
                  <c:v>-2370</c:v>
                </c:pt>
                <c:pt idx="165">
                  <c:v>-2360</c:v>
                </c:pt>
                <c:pt idx="166">
                  <c:v>-2350</c:v>
                </c:pt>
                <c:pt idx="167">
                  <c:v>-2340</c:v>
                </c:pt>
                <c:pt idx="168">
                  <c:v>-2330</c:v>
                </c:pt>
                <c:pt idx="169">
                  <c:v>-2320</c:v>
                </c:pt>
                <c:pt idx="170">
                  <c:v>-2310</c:v>
                </c:pt>
                <c:pt idx="171">
                  <c:v>-2300</c:v>
                </c:pt>
                <c:pt idx="172">
                  <c:v>-2290</c:v>
                </c:pt>
                <c:pt idx="173">
                  <c:v>-2280</c:v>
                </c:pt>
                <c:pt idx="174">
                  <c:v>-2270</c:v>
                </c:pt>
                <c:pt idx="175">
                  <c:v>-2260</c:v>
                </c:pt>
                <c:pt idx="176">
                  <c:v>-2250</c:v>
                </c:pt>
                <c:pt idx="177">
                  <c:v>-2240</c:v>
                </c:pt>
                <c:pt idx="178">
                  <c:v>-2230</c:v>
                </c:pt>
                <c:pt idx="179">
                  <c:v>-2220</c:v>
                </c:pt>
                <c:pt idx="180">
                  <c:v>-2210</c:v>
                </c:pt>
                <c:pt idx="181">
                  <c:v>-2200</c:v>
                </c:pt>
                <c:pt idx="182">
                  <c:v>-2190</c:v>
                </c:pt>
                <c:pt idx="183">
                  <c:v>-2180</c:v>
                </c:pt>
                <c:pt idx="184">
                  <c:v>-2170</c:v>
                </c:pt>
                <c:pt idx="185">
                  <c:v>-2160</c:v>
                </c:pt>
                <c:pt idx="186">
                  <c:v>-2150</c:v>
                </c:pt>
                <c:pt idx="187">
                  <c:v>-2140</c:v>
                </c:pt>
                <c:pt idx="188">
                  <c:v>-2130</c:v>
                </c:pt>
                <c:pt idx="189">
                  <c:v>-2120</c:v>
                </c:pt>
                <c:pt idx="190">
                  <c:v>-2110</c:v>
                </c:pt>
                <c:pt idx="191">
                  <c:v>-2100</c:v>
                </c:pt>
                <c:pt idx="192">
                  <c:v>-2090</c:v>
                </c:pt>
                <c:pt idx="193">
                  <c:v>-2080</c:v>
                </c:pt>
                <c:pt idx="194">
                  <c:v>-2070</c:v>
                </c:pt>
                <c:pt idx="195">
                  <c:v>-2060</c:v>
                </c:pt>
                <c:pt idx="196">
                  <c:v>-2050</c:v>
                </c:pt>
                <c:pt idx="197">
                  <c:v>-2040</c:v>
                </c:pt>
                <c:pt idx="198">
                  <c:v>-2030</c:v>
                </c:pt>
                <c:pt idx="199">
                  <c:v>-2020</c:v>
                </c:pt>
                <c:pt idx="200">
                  <c:v>-2010</c:v>
                </c:pt>
                <c:pt idx="201">
                  <c:v>-2000</c:v>
                </c:pt>
                <c:pt idx="202">
                  <c:v>-1990</c:v>
                </c:pt>
                <c:pt idx="203">
                  <c:v>-1980</c:v>
                </c:pt>
                <c:pt idx="204">
                  <c:v>-1970</c:v>
                </c:pt>
                <c:pt idx="205">
                  <c:v>-1960</c:v>
                </c:pt>
                <c:pt idx="206">
                  <c:v>-1950</c:v>
                </c:pt>
                <c:pt idx="207">
                  <c:v>-1940</c:v>
                </c:pt>
                <c:pt idx="208">
                  <c:v>-1930</c:v>
                </c:pt>
                <c:pt idx="209">
                  <c:v>-1920</c:v>
                </c:pt>
                <c:pt idx="210">
                  <c:v>-1910</c:v>
                </c:pt>
                <c:pt idx="211">
                  <c:v>-1900</c:v>
                </c:pt>
                <c:pt idx="212">
                  <c:v>-1890</c:v>
                </c:pt>
                <c:pt idx="213">
                  <c:v>-1880</c:v>
                </c:pt>
                <c:pt idx="214">
                  <c:v>-1870</c:v>
                </c:pt>
                <c:pt idx="215">
                  <c:v>-1860</c:v>
                </c:pt>
                <c:pt idx="216">
                  <c:v>-1850</c:v>
                </c:pt>
                <c:pt idx="217">
                  <c:v>-1840</c:v>
                </c:pt>
                <c:pt idx="218">
                  <c:v>-1830</c:v>
                </c:pt>
                <c:pt idx="219">
                  <c:v>-1820</c:v>
                </c:pt>
                <c:pt idx="220">
                  <c:v>-1810</c:v>
                </c:pt>
                <c:pt idx="221">
                  <c:v>-1800</c:v>
                </c:pt>
                <c:pt idx="222">
                  <c:v>-1790</c:v>
                </c:pt>
                <c:pt idx="223">
                  <c:v>-1780</c:v>
                </c:pt>
                <c:pt idx="224">
                  <c:v>-1770</c:v>
                </c:pt>
                <c:pt idx="225">
                  <c:v>-1760</c:v>
                </c:pt>
                <c:pt idx="226">
                  <c:v>-1750</c:v>
                </c:pt>
                <c:pt idx="227">
                  <c:v>-1740</c:v>
                </c:pt>
                <c:pt idx="228">
                  <c:v>-1730</c:v>
                </c:pt>
                <c:pt idx="229">
                  <c:v>-1720</c:v>
                </c:pt>
                <c:pt idx="230">
                  <c:v>-1710</c:v>
                </c:pt>
                <c:pt idx="231">
                  <c:v>-1700</c:v>
                </c:pt>
                <c:pt idx="232">
                  <c:v>-1690</c:v>
                </c:pt>
                <c:pt idx="233">
                  <c:v>-1680</c:v>
                </c:pt>
                <c:pt idx="234">
                  <c:v>-1670</c:v>
                </c:pt>
                <c:pt idx="235">
                  <c:v>-1660</c:v>
                </c:pt>
                <c:pt idx="236">
                  <c:v>-1650</c:v>
                </c:pt>
                <c:pt idx="237">
                  <c:v>-1640</c:v>
                </c:pt>
                <c:pt idx="238">
                  <c:v>-1630</c:v>
                </c:pt>
                <c:pt idx="239">
                  <c:v>-1620</c:v>
                </c:pt>
                <c:pt idx="240">
                  <c:v>-1610</c:v>
                </c:pt>
                <c:pt idx="241">
                  <c:v>-1600</c:v>
                </c:pt>
                <c:pt idx="242">
                  <c:v>-1590</c:v>
                </c:pt>
                <c:pt idx="243">
                  <c:v>-1580</c:v>
                </c:pt>
                <c:pt idx="244">
                  <c:v>-1570</c:v>
                </c:pt>
                <c:pt idx="245">
                  <c:v>-1560</c:v>
                </c:pt>
                <c:pt idx="246">
                  <c:v>-1550</c:v>
                </c:pt>
                <c:pt idx="247">
                  <c:v>-1540</c:v>
                </c:pt>
                <c:pt idx="248">
                  <c:v>-1530</c:v>
                </c:pt>
                <c:pt idx="249">
                  <c:v>-1520</c:v>
                </c:pt>
                <c:pt idx="250">
                  <c:v>-1510</c:v>
                </c:pt>
                <c:pt idx="251">
                  <c:v>-1500</c:v>
                </c:pt>
                <c:pt idx="252">
                  <c:v>-1490</c:v>
                </c:pt>
                <c:pt idx="253">
                  <c:v>-1480</c:v>
                </c:pt>
                <c:pt idx="254">
                  <c:v>-1470</c:v>
                </c:pt>
                <c:pt idx="255">
                  <c:v>-1460</c:v>
                </c:pt>
                <c:pt idx="256">
                  <c:v>-1450</c:v>
                </c:pt>
                <c:pt idx="257">
                  <c:v>-1440</c:v>
                </c:pt>
                <c:pt idx="258">
                  <c:v>-1430</c:v>
                </c:pt>
                <c:pt idx="259">
                  <c:v>-1420</c:v>
                </c:pt>
                <c:pt idx="260">
                  <c:v>-1410</c:v>
                </c:pt>
                <c:pt idx="261">
                  <c:v>-1400</c:v>
                </c:pt>
                <c:pt idx="262">
                  <c:v>-1390</c:v>
                </c:pt>
                <c:pt idx="263">
                  <c:v>-1380</c:v>
                </c:pt>
                <c:pt idx="264">
                  <c:v>-1370</c:v>
                </c:pt>
                <c:pt idx="265">
                  <c:v>-1360</c:v>
                </c:pt>
                <c:pt idx="266">
                  <c:v>-1350</c:v>
                </c:pt>
                <c:pt idx="267">
                  <c:v>-1340</c:v>
                </c:pt>
                <c:pt idx="268">
                  <c:v>-1330</c:v>
                </c:pt>
                <c:pt idx="269">
                  <c:v>-1320</c:v>
                </c:pt>
                <c:pt idx="270">
                  <c:v>-1310</c:v>
                </c:pt>
                <c:pt idx="271">
                  <c:v>-1300</c:v>
                </c:pt>
                <c:pt idx="272">
                  <c:v>-1290</c:v>
                </c:pt>
                <c:pt idx="273">
                  <c:v>-1280</c:v>
                </c:pt>
                <c:pt idx="274">
                  <c:v>-1270</c:v>
                </c:pt>
                <c:pt idx="275">
                  <c:v>-1260</c:v>
                </c:pt>
                <c:pt idx="276">
                  <c:v>-1250</c:v>
                </c:pt>
                <c:pt idx="277">
                  <c:v>-1240</c:v>
                </c:pt>
                <c:pt idx="278">
                  <c:v>-1230</c:v>
                </c:pt>
                <c:pt idx="279">
                  <c:v>-1220</c:v>
                </c:pt>
                <c:pt idx="280">
                  <c:v>-1210</c:v>
                </c:pt>
                <c:pt idx="281">
                  <c:v>-1200</c:v>
                </c:pt>
                <c:pt idx="282">
                  <c:v>-1190</c:v>
                </c:pt>
                <c:pt idx="283">
                  <c:v>-1180</c:v>
                </c:pt>
                <c:pt idx="284">
                  <c:v>-1170</c:v>
                </c:pt>
                <c:pt idx="285">
                  <c:v>-1160</c:v>
                </c:pt>
                <c:pt idx="286">
                  <c:v>-1150</c:v>
                </c:pt>
                <c:pt idx="287">
                  <c:v>-1140</c:v>
                </c:pt>
                <c:pt idx="288">
                  <c:v>-1130</c:v>
                </c:pt>
                <c:pt idx="289">
                  <c:v>-1120</c:v>
                </c:pt>
                <c:pt idx="290">
                  <c:v>-1110</c:v>
                </c:pt>
                <c:pt idx="291">
                  <c:v>-1100</c:v>
                </c:pt>
                <c:pt idx="292">
                  <c:v>-1090</c:v>
                </c:pt>
                <c:pt idx="293">
                  <c:v>-1080</c:v>
                </c:pt>
                <c:pt idx="294">
                  <c:v>-1070</c:v>
                </c:pt>
                <c:pt idx="295">
                  <c:v>-1060</c:v>
                </c:pt>
                <c:pt idx="296">
                  <c:v>-1050</c:v>
                </c:pt>
                <c:pt idx="297">
                  <c:v>-1040</c:v>
                </c:pt>
                <c:pt idx="298">
                  <c:v>-1030</c:v>
                </c:pt>
                <c:pt idx="299">
                  <c:v>-1020</c:v>
                </c:pt>
                <c:pt idx="300">
                  <c:v>-1010</c:v>
                </c:pt>
                <c:pt idx="301">
                  <c:v>-1000</c:v>
                </c:pt>
                <c:pt idx="302">
                  <c:v>-990</c:v>
                </c:pt>
                <c:pt idx="303">
                  <c:v>-980</c:v>
                </c:pt>
                <c:pt idx="304">
                  <c:v>-970</c:v>
                </c:pt>
                <c:pt idx="305">
                  <c:v>-960</c:v>
                </c:pt>
                <c:pt idx="306">
                  <c:v>-950</c:v>
                </c:pt>
                <c:pt idx="307">
                  <c:v>-940</c:v>
                </c:pt>
                <c:pt idx="308">
                  <c:v>-930</c:v>
                </c:pt>
                <c:pt idx="309">
                  <c:v>-920</c:v>
                </c:pt>
                <c:pt idx="310">
                  <c:v>-910</c:v>
                </c:pt>
                <c:pt idx="311">
                  <c:v>-900</c:v>
                </c:pt>
                <c:pt idx="312">
                  <c:v>-890</c:v>
                </c:pt>
                <c:pt idx="313">
                  <c:v>-880</c:v>
                </c:pt>
                <c:pt idx="314">
                  <c:v>-870</c:v>
                </c:pt>
                <c:pt idx="315">
                  <c:v>-860</c:v>
                </c:pt>
                <c:pt idx="316">
                  <c:v>-850</c:v>
                </c:pt>
                <c:pt idx="317">
                  <c:v>-840</c:v>
                </c:pt>
                <c:pt idx="318">
                  <c:v>-830</c:v>
                </c:pt>
                <c:pt idx="319">
                  <c:v>-820</c:v>
                </c:pt>
                <c:pt idx="320">
                  <c:v>-810</c:v>
                </c:pt>
                <c:pt idx="321">
                  <c:v>-800</c:v>
                </c:pt>
                <c:pt idx="322">
                  <c:v>-790</c:v>
                </c:pt>
                <c:pt idx="323">
                  <c:v>-780</c:v>
                </c:pt>
                <c:pt idx="324">
                  <c:v>-770</c:v>
                </c:pt>
                <c:pt idx="325">
                  <c:v>-760</c:v>
                </c:pt>
                <c:pt idx="326">
                  <c:v>-750</c:v>
                </c:pt>
                <c:pt idx="327">
                  <c:v>-740</c:v>
                </c:pt>
                <c:pt idx="328">
                  <c:v>-730</c:v>
                </c:pt>
                <c:pt idx="329">
                  <c:v>-720</c:v>
                </c:pt>
                <c:pt idx="330">
                  <c:v>-710</c:v>
                </c:pt>
                <c:pt idx="331">
                  <c:v>-700</c:v>
                </c:pt>
                <c:pt idx="332">
                  <c:v>-690</c:v>
                </c:pt>
                <c:pt idx="333">
                  <c:v>-680</c:v>
                </c:pt>
                <c:pt idx="334">
                  <c:v>-670</c:v>
                </c:pt>
                <c:pt idx="335">
                  <c:v>-660</c:v>
                </c:pt>
                <c:pt idx="336">
                  <c:v>-650</c:v>
                </c:pt>
                <c:pt idx="337">
                  <c:v>-640</c:v>
                </c:pt>
                <c:pt idx="338">
                  <c:v>-630</c:v>
                </c:pt>
                <c:pt idx="339">
                  <c:v>-620</c:v>
                </c:pt>
                <c:pt idx="340">
                  <c:v>-610</c:v>
                </c:pt>
                <c:pt idx="341">
                  <c:v>-600</c:v>
                </c:pt>
                <c:pt idx="342">
                  <c:v>-590</c:v>
                </c:pt>
                <c:pt idx="343">
                  <c:v>-580</c:v>
                </c:pt>
                <c:pt idx="344">
                  <c:v>-570</c:v>
                </c:pt>
                <c:pt idx="345">
                  <c:v>-560</c:v>
                </c:pt>
                <c:pt idx="346">
                  <c:v>-550</c:v>
                </c:pt>
                <c:pt idx="347">
                  <c:v>-540</c:v>
                </c:pt>
                <c:pt idx="348">
                  <c:v>-530</c:v>
                </c:pt>
                <c:pt idx="349">
                  <c:v>-520</c:v>
                </c:pt>
                <c:pt idx="350">
                  <c:v>-510</c:v>
                </c:pt>
                <c:pt idx="351">
                  <c:v>-500</c:v>
                </c:pt>
                <c:pt idx="352">
                  <c:v>-490</c:v>
                </c:pt>
                <c:pt idx="353">
                  <c:v>-480</c:v>
                </c:pt>
                <c:pt idx="354">
                  <c:v>-470</c:v>
                </c:pt>
                <c:pt idx="355">
                  <c:v>-460</c:v>
                </c:pt>
                <c:pt idx="356">
                  <c:v>-450</c:v>
                </c:pt>
                <c:pt idx="357">
                  <c:v>-440</c:v>
                </c:pt>
                <c:pt idx="358">
                  <c:v>-430</c:v>
                </c:pt>
                <c:pt idx="359">
                  <c:v>-420</c:v>
                </c:pt>
                <c:pt idx="360">
                  <c:v>-410</c:v>
                </c:pt>
                <c:pt idx="361">
                  <c:v>-400</c:v>
                </c:pt>
                <c:pt idx="362">
                  <c:v>-390</c:v>
                </c:pt>
                <c:pt idx="363">
                  <c:v>-380</c:v>
                </c:pt>
                <c:pt idx="364">
                  <c:v>-370</c:v>
                </c:pt>
                <c:pt idx="365">
                  <c:v>-360</c:v>
                </c:pt>
                <c:pt idx="366">
                  <c:v>-350</c:v>
                </c:pt>
                <c:pt idx="367">
                  <c:v>-340</c:v>
                </c:pt>
                <c:pt idx="368">
                  <c:v>-330</c:v>
                </c:pt>
                <c:pt idx="369">
                  <c:v>-320</c:v>
                </c:pt>
                <c:pt idx="370">
                  <c:v>-310</c:v>
                </c:pt>
                <c:pt idx="371">
                  <c:v>-300</c:v>
                </c:pt>
                <c:pt idx="372">
                  <c:v>-290</c:v>
                </c:pt>
                <c:pt idx="373">
                  <c:v>-280</c:v>
                </c:pt>
                <c:pt idx="374">
                  <c:v>-270</c:v>
                </c:pt>
                <c:pt idx="375">
                  <c:v>-260</c:v>
                </c:pt>
                <c:pt idx="376">
                  <c:v>-250</c:v>
                </c:pt>
                <c:pt idx="377">
                  <c:v>-240</c:v>
                </c:pt>
                <c:pt idx="378">
                  <c:v>-230</c:v>
                </c:pt>
                <c:pt idx="379">
                  <c:v>-220</c:v>
                </c:pt>
                <c:pt idx="380">
                  <c:v>-210</c:v>
                </c:pt>
                <c:pt idx="381">
                  <c:v>-200</c:v>
                </c:pt>
                <c:pt idx="382">
                  <c:v>-190</c:v>
                </c:pt>
                <c:pt idx="383">
                  <c:v>-180</c:v>
                </c:pt>
                <c:pt idx="384">
                  <c:v>-170</c:v>
                </c:pt>
                <c:pt idx="385">
                  <c:v>-160</c:v>
                </c:pt>
                <c:pt idx="386">
                  <c:v>-150</c:v>
                </c:pt>
                <c:pt idx="387">
                  <c:v>-140</c:v>
                </c:pt>
                <c:pt idx="388">
                  <c:v>-130</c:v>
                </c:pt>
                <c:pt idx="389">
                  <c:v>-120</c:v>
                </c:pt>
                <c:pt idx="390">
                  <c:v>-110</c:v>
                </c:pt>
                <c:pt idx="391">
                  <c:v>-100</c:v>
                </c:pt>
                <c:pt idx="392">
                  <c:v>-90</c:v>
                </c:pt>
                <c:pt idx="393">
                  <c:v>-80</c:v>
                </c:pt>
                <c:pt idx="394">
                  <c:v>-70</c:v>
                </c:pt>
                <c:pt idx="395">
                  <c:v>-60</c:v>
                </c:pt>
                <c:pt idx="396">
                  <c:v>-50</c:v>
                </c:pt>
                <c:pt idx="397">
                  <c:v>-40</c:v>
                </c:pt>
                <c:pt idx="398">
                  <c:v>-30</c:v>
                </c:pt>
                <c:pt idx="399">
                  <c:v>-20</c:v>
                </c:pt>
                <c:pt idx="400">
                  <c:v>-10</c:v>
                </c:pt>
                <c:pt idx="401">
                  <c:v>0</c:v>
                </c:pt>
                <c:pt idx="402">
                  <c:v>10</c:v>
                </c:pt>
                <c:pt idx="403">
                  <c:v>20</c:v>
                </c:pt>
                <c:pt idx="404">
                  <c:v>30</c:v>
                </c:pt>
                <c:pt idx="405">
                  <c:v>40</c:v>
                </c:pt>
                <c:pt idx="406">
                  <c:v>50</c:v>
                </c:pt>
                <c:pt idx="407">
                  <c:v>60</c:v>
                </c:pt>
                <c:pt idx="408">
                  <c:v>70</c:v>
                </c:pt>
                <c:pt idx="409">
                  <c:v>80</c:v>
                </c:pt>
                <c:pt idx="410">
                  <c:v>90</c:v>
                </c:pt>
                <c:pt idx="411">
                  <c:v>100</c:v>
                </c:pt>
                <c:pt idx="412">
                  <c:v>110</c:v>
                </c:pt>
                <c:pt idx="413">
                  <c:v>120</c:v>
                </c:pt>
                <c:pt idx="414">
                  <c:v>130</c:v>
                </c:pt>
                <c:pt idx="415">
                  <c:v>140</c:v>
                </c:pt>
                <c:pt idx="416">
                  <c:v>150</c:v>
                </c:pt>
                <c:pt idx="417">
                  <c:v>160</c:v>
                </c:pt>
                <c:pt idx="418">
                  <c:v>170</c:v>
                </c:pt>
                <c:pt idx="419">
                  <c:v>180</c:v>
                </c:pt>
                <c:pt idx="420">
                  <c:v>190</c:v>
                </c:pt>
                <c:pt idx="421">
                  <c:v>200</c:v>
                </c:pt>
                <c:pt idx="422">
                  <c:v>210</c:v>
                </c:pt>
                <c:pt idx="423">
                  <c:v>220</c:v>
                </c:pt>
                <c:pt idx="424">
                  <c:v>230</c:v>
                </c:pt>
                <c:pt idx="425">
                  <c:v>240</c:v>
                </c:pt>
                <c:pt idx="426">
                  <c:v>250</c:v>
                </c:pt>
                <c:pt idx="427">
                  <c:v>260</c:v>
                </c:pt>
                <c:pt idx="428">
                  <c:v>270</c:v>
                </c:pt>
                <c:pt idx="429">
                  <c:v>280</c:v>
                </c:pt>
                <c:pt idx="430">
                  <c:v>290</c:v>
                </c:pt>
                <c:pt idx="431">
                  <c:v>300</c:v>
                </c:pt>
                <c:pt idx="432">
                  <c:v>310</c:v>
                </c:pt>
                <c:pt idx="433">
                  <c:v>320</c:v>
                </c:pt>
                <c:pt idx="434">
                  <c:v>330</c:v>
                </c:pt>
                <c:pt idx="435">
                  <c:v>340</c:v>
                </c:pt>
                <c:pt idx="436">
                  <c:v>350</c:v>
                </c:pt>
                <c:pt idx="437">
                  <c:v>360</c:v>
                </c:pt>
                <c:pt idx="438">
                  <c:v>370</c:v>
                </c:pt>
                <c:pt idx="439">
                  <c:v>380</c:v>
                </c:pt>
                <c:pt idx="440">
                  <c:v>390</c:v>
                </c:pt>
                <c:pt idx="441">
                  <c:v>400</c:v>
                </c:pt>
                <c:pt idx="442">
                  <c:v>410</c:v>
                </c:pt>
                <c:pt idx="443">
                  <c:v>420</c:v>
                </c:pt>
                <c:pt idx="444">
                  <c:v>430</c:v>
                </c:pt>
                <c:pt idx="445">
                  <c:v>440</c:v>
                </c:pt>
                <c:pt idx="446">
                  <c:v>450</c:v>
                </c:pt>
                <c:pt idx="447">
                  <c:v>460</c:v>
                </c:pt>
                <c:pt idx="448">
                  <c:v>470</c:v>
                </c:pt>
                <c:pt idx="449">
                  <c:v>480</c:v>
                </c:pt>
                <c:pt idx="450">
                  <c:v>490</c:v>
                </c:pt>
                <c:pt idx="451">
                  <c:v>500</c:v>
                </c:pt>
                <c:pt idx="452">
                  <c:v>510</c:v>
                </c:pt>
                <c:pt idx="453">
                  <c:v>520</c:v>
                </c:pt>
                <c:pt idx="454">
                  <c:v>530</c:v>
                </c:pt>
                <c:pt idx="455">
                  <c:v>540</c:v>
                </c:pt>
                <c:pt idx="456">
                  <c:v>550</c:v>
                </c:pt>
                <c:pt idx="457">
                  <c:v>560</c:v>
                </c:pt>
                <c:pt idx="458">
                  <c:v>570</c:v>
                </c:pt>
                <c:pt idx="459">
                  <c:v>580</c:v>
                </c:pt>
                <c:pt idx="460">
                  <c:v>590</c:v>
                </c:pt>
                <c:pt idx="461">
                  <c:v>600</c:v>
                </c:pt>
                <c:pt idx="462">
                  <c:v>610</c:v>
                </c:pt>
                <c:pt idx="463">
                  <c:v>620</c:v>
                </c:pt>
                <c:pt idx="464">
                  <c:v>630</c:v>
                </c:pt>
                <c:pt idx="465">
                  <c:v>640</c:v>
                </c:pt>
                <c:pt idx="466">
                  <c:v>650</c:v>
                </c:pt>
                <c:pt idx="467">
                  <c:v>660</c:v>
                </c:pt>
                <c:pt idx="468">
                  <c:v>670</c:v>
                </c:pt>
                <c:pt idx="469">
                  <c:v>680</c:v>
                </c:pt>
                <c:pt idx="470">
                  <c:v>690</c:v>
                </c:pt>
                <c:pt idx="471">
                  <c:v>700</c:v>
                </c:pt>
                <c:pt idx="472">
                  <c:v>710</c:v>
                </c:pt>
                <c:pt idx="473">
                  <c:v>720</c:v>
                </c:pt>
                <c:pt idx="474">
                  <c:v>730</c:v>
                </c:pt>
                <c:pt idx="475">
                  <c:v>740</c:v>
                </c:pt>
                <c:pt idx="476">
                  <c:v>750</c:v>
                </c:pt>
                <c:pt idx="477">
                  <c:v>760</c:v>
                </c:pt>
                <c:pt idx="478">
                  <c:v>770</c:v>
                </c:pt>
                <c:pt idx="479">
                  <c:v>780</c:v>
                </c:pt>
                <c:pt idx="480">
                  <c:v>790</c:v>
                </c:pt>
                <c:pt idx="481">
                  <c:v>800</c:v>
                </c:pt>
                <c:pt idx="482">
                  <c:v>810</c:v>
                </c:pt>
                <c:pt idx="483">
                  <c:v>820</c:v>
                </c:pt>
                <c:pt idx="484">
                  <c:v>830</c:v>
                </c:pt>
                <c:pt idx="485">
                  <c:v>840</c:v>
                </c:pt>
                <c:pt idx="486">
                  <c:v>850</c:v>
                </c:pt>
                <c:pt idx="487">
                  <c:v>860</c:v>
                </c:pt>
                <c:pt idx="488">
                  <c:v>870</c:v>
                </c:pt>
                <c:pt idx="489">
                  <c:v>880</c:v>
                </c:pt>
                <c:pt idx="490">
                  <c:v>890</c:v>
                </c:pt>
                <c:pt idx="491">
                  <c:v>900</c:v>
                </c:pt>
                <c:pt idx="492">
                  <c:v>910</c:v>
                </c:pt>
                <c:pt idx="493">
                  <c:v>920</c:v>
                </c:pt>
                <c:pt idx="494">
                  <c:v>930</c:v>
                </c:pt>
                <c:pt idx="495">
                  <c:v>940</c:v>
                </c:pt>
                <c:pt idx="496">
                  <c:v>950</c:v>
                </c:pt>
                <c:pt idx="497">
                  <c:v>960</c:v>
                </c:pt>
                <c:pt idx="498">
                  <c:v>970</c:v>
                </c:pt>
                <c:pt idx="499">
                  <c:v>980</c:v>
                </c:pt>
                <c:pt idx="500">
                  <c:v>990</c:v>
                </c:pt>
                <c:pt idx="501">
                  <c:v>1000</c:v>
                </c:pt>
                <c:pt idx="502">
                  <c:v>1010</c:v>
                </c:pt>
                <c:pt idx="503">
                  <c:v>1020</c:v>
                </c:pt>
                <c:pt idx="504">
                  <c:v>1030</c:v>
                </c:pt>
                <c:pt idx="505">
                  <c:v>1040</c:v>
                </c:pt>
                <c:pt idx="506">
                  <c:v>1050</c:v>
                </c:pt>
                <c:pt idx="507">
                  <c:v>1060</c:v>
                </c:pt>
                <c:pt idx="508">
                  <c:v>1070</c:v>
                </c:pt>
                <c:pt idx="509">
                  <c:v>1080</c:v>
                </c:pt>
                <c:pt idx="510">
                  <c:v>1090</c:v>
                </c:pt>
                <c:pt idx="511">
                  <c:v>1100</c:v>
                </c:pt>
                <c:pt idx="512">
                  <c:v>1110</c:v>
                </c:pt>
                <c:pt idx="513">
                  <c:v>1120</c:v>
                </c:pt>
                <c:pt idx="514">
                  <c:v>1130</c:v>
                </c:pt>
                <c:pt idx="515">
                  <c:v>1140</c:v>
                </c:pt>
                <c:pt idx="516">
                  <c:v>1150</c:v>
                </c:pt>
                <c:pt idx="517">
                  <c:v>1160</c:v>
                </c:pt>
                <c:pt idx="518">
                  <c:v>1170</c:v>
                </c:pt>
                <c:pt idx="519">
                  <c:v>1180</c:v>
                </c:pt>
                <c:pt idx="520">
                  <c:v>1190</c:v>
                </c:pt>
                <c:pt idx="521">
                  <c:v>1200</c:v>
                </c:pt>
                <c:pt idx="522">
                  <c:v>1210</c:v>
                </c:pt>
                <c:pt idx="523">
                  <c:v>1220</c:v>
                </c:pt>
                <c:pt idx="524">
                  <c:v>1230</c:v>
                </c:pt>
                <c:pt idx="525">
                  <c:v>1240</c:v>
                </c:pt>
                <c:pt idx="526">
                  <c:v>1250</c:v>
                </c:pt>
                <c:pt idx="527">
                  <c:v>1260</c:v>
                </c:pt>
                <c:pt idx="528">
                  <c:v>1270</c:v>
                </c:pt>
                <c:pt idx="529">
                  <c:v>1280</c:v>
                </c:pt>
                <c:pt idx="530">
                  <c:v>1290</c:v>
                </c:pt>
                <c:pt idx="531">
                  <c:v>1300</c:v>
                </c:pt>
                <c:pt idx="532">
                  <c:v>1310</c:v>
                </c:pt>
                <c:pt idx="533">
                  <c:v>1320</c:v>
                </c:pt>
                <c:pt idx="534">
                  <c:v>1330</c:v>
                </c:pt>
                <c:pt idx="535">
                  <c:v>1340</c:v>
                </c:pt>
                <c:pt idx="536">
                  <c:v>1350</c:v>
                </c:pt>
                <c:pt idx="537">
                  <c:v>1360</c:v>
                </c:pt>
                <c:pt idx="538">
                  <c:v>1370</c:v>
                </c:pt>
                <c:pt idx="539">
                  <c:v>1380</c:v>
                </c:pt>
                <c:pt idx="540">
                  <c:v>1390</c:v>
                </c:pt>
                <c:pt idx="541">
                  <c:v>1400</c:v>
                </c:pt>
                <c:pt idx="542">
                  <c:v>1410</c:v>
                </c:pt>
                <c:pt idx="543">
                  <c:v>1420</c:v>
                </c:pt>
                <c:pt idx="544">
                  <c:v>1430</c:v>
                </c:pt>
                <c:pt idx="545">
                  <c:v>1440</c:v>
                </c:pt>
                <c:pt idx="546">
                  <c:v>1450</c:v>
                </c:pt>
                <c:pt idx="547">
                  <c:v>1460</c:v>
                </c:pt>
                <c:pt idx="548">
                  <c:v>1470</c:v>
                </c:pt>
                <c:pt idx="549">
                  <c:v>1480</c:v>
                </c:pt>
                <c:pt idx="550">
                  <c:v>1490</c:v>
                </c:pt>
                <c:pt idx="551">
                  <c:v>1500</c:v>
                </c:pt>
                <c:pt idx="552">
                  <c:v>1510</c:v>
                </c:pt>
                <c:pt idx="553">
                  <c:v>1520</c:v>
                </c:pt>
                <c:pt idx="554">
                  <c:v>1530</c:v>
                </c:pt>
                <c:pt idx="555">
                  <c:v>1540</c:v>
                </c:pt>
                <c:pt idx="556">
                  <c:v>1550</c:v>
                </c:pt>
                <c:pt idx="557">
                  <c:v>1560</c:v>
                </c:pt>
                <c:pt idx="558">
                  <c:v>1570</c:v>
                </c:pt>
                <c:pt idx="559">
                  <c:v>1580</c:v>
                </c:pt>
                <c:pt idx="560">
                  <c:v>1590</c:v>
                </c:pt>
                <c:pt idx="561">
                  <c:v>1600</c:v>
                </c:pt>
                <c:pt idx="562">
                  <c:v>1610</c:v>
                </c:pt>
                <c:pt idx="563">
                  <c:v>1620</c:v>
                </c:pt>
                <c:pt idx="564">
                  <c:v>1630</c:v>
                </c:pt>
                <c:pt idx="565">
                  <c:v>1640</c:v>
                </c:pt>
                <c:pt idx="566">
                  <c:v>1650</c:v>
                </c:pt>
                <c:pt idx="567">
                  <c:v>1660</c:v>
                </c:pt>
                <c:pt idx="568">
                  <c:v>1670</c:v>
                </c:pt>
                <c:pt idx="569">
                  <c:v>1680</c:v>
                </c:pt>
                <c:pt idx="570">
                  <c:v>1690</c:v>
                </c:pt>
                <c:pt idx="571">
                  <c:v>1700</c:v>
                </c:pt>
                <c:pt idx="572">
                  <c:v>1710</c:v>
                </c:pt>
                <c:pt idx="573">
                  <c:v>1720</c:v>
                </c:pt>
                <c:pt idx="574">
                  <c:v>1730</c:v>
                </c:pt>
                <c:pt idx="575">
                  <c:v>1740</c:v>
                </c:pt>
                <c:pt idx="576">
                  <c:v>1750</c:v>
                </c:pt>
                <c:pt idx="577">
                  <c:v>1760</c:v>
                </c:pt>
                <c:pt idx="578">
                  <c:v>1770</c:v>
                </c:pt>
                <c:pt idx="579">
                  <c:v>1780</c:v>
                </c:pt>
                <c:pt idx="580">
                  <c:v>1790</c:v>
                </c:pt>
                <c:pt idx="581">
                  <c:v>1800</c:v>
                </c:pt>
                <c:pt idx="582">
                  <c:v>1810</c:v>
                </c:pt>
                <c:pt idx="583">
                  <c:v>1820</c:v>
                </c:pt>
                <c:pt idx="584">
                  <c:v>1830</c:v>
                </c:pt>
                <c:pt idx="585">
                  <c:v>1840</c:v>
                </c:pt>
                <c:pt idx="586">
                  <c:v>1850</c:v>
                </c:pt>
                <c:pt idx="587">
                  <c:v>1860</c:v>
                </c:pt>
                <c:pt idx="588">
                  <c:v>1870</c:v>
                </c:pt>
                <c:pt idx="589">
                  <c:v>1880</c:v>
                </c:pt>
                <c:pt idx="590">
                  <c:v>1890</c:v>
                </c:pt>
                <c:pt idx="591">
                  <c:v>1900</c:v>
                </c:pt>
                <c:pt idx="592">
                  <c:v>1910</c:v>
                </c:pt>
                <c:pt idx="593">
                  <c:v>1920</c:v>
                </c:pt>
                <c:pt idx="594">
                  <c:v>1930</c:v>
                </c:pt>
                <c:pt idx="595">
                  <c:v>1940</c:v>
                </c:pt>
                <c:pt idx="596">
                  <c:v>1950</c:v>
                </c:pt>
                <c:pt idx="597">
                  <c:v>1960</c:v>
                </c:pt>
                <c:pt idx="598">
                  <c:v>1970</c:v>
                </c:pt>
                <c:pt idx="599">
                  <c:v>1980</c:v>
                </c:pt>
                <c:pt idx="600">
                  <c:v>1990</c:v>
                </c:pt>
                <c:pt idx="601">
                  <c:v>2000</c:v>
                </c:pt>
                <c:pt idx="602">
                  <c:v>2010</c:v>
                </c:pt>
                <c:pt idx="603">
                  <c:v>2020</c:v>
                </c:pt>
                <c:pt idx="604">
                  <c:v>2030</c:v>
                </c:pt>
                <c:pt idx="605">
                  <c:v>2040</c:v>
                </c:pt>
              </c:numCache>
            </c:numRef>
          </c:xVal>
          <c:yVal>
            <c:numRef>
              <c:f>Data!$F$2:$F$607</c:f>
              <c:numCache>
                <c:formatCode>0</c:formatCode>
                <c:ptCount val="606"/>
                <c:pt idx="0">
                  <c:v>2100</c:v>
                </c:pt>
                <c:pt idx="1">
                  <c:v>2150</c:v>
                </c:pt>
                <c:pt idx="2">
                  <c:v>2200</c:v>
                </c:pt>
                <c:pt idx="3">
                  <c:v>2200</c:v>
                </c:pt>
                <c:pt idx="4">
                  <c:v>2200</c:v>
                </c:pt>
                <c:pt idx="5">
                  <c:v>2200</c:v>
                </c:pt>
                <c:pt idx="6">
                  <c:v>2200</c:v>
                </c:pt>
                <c:pt idx="7">
                  <c:v>2200</c:v>
                </c:pt>
                <c:pt idx="8">
                  <c:v>2200</c:v>
                </c:pt>
                <c:pt idx="9">
                  <c:v>2200</c:v>
                </c:pt>
                <c:pt idx="10">
                  <c:v>2200</c:v>
                </c:pt>
                <c:pt idx="11">
                  <c:v>2200</c:v>
                </c:pt>
                <c:pt idx="12">
                  <c:v>2200</c:v>
                </c:pt>
                <c:pt idx="13">
                  <c:v>2200</c:v>
                </c:pt>
                <c:pt idx="14">
                  <c:v>2200</c:v>
                </c:pt>
                <c:pt idx="15">
                  <c:v>2200</c:v>
                </c:pt>
                <c:pt idx="16">
                  <c:v>2200</c:v>
                </c:pt>
                <c:pt idx="17">
                  <c:v>2200</c:v>
                </c:pt>
                <c:pt idx="18">
                  <c:v>2200</c:v>
                </c:pt>
                <c:pt idx="19">
                  <c:v>2200</c:v>
                </c:pt>
                <c:pt idx="20">
                  <c:v>2200</c:v>
                </c:pt>
                <c:pt idx="21">
                  <c:v>2200</c:v>
                </c:pt>
                <c:pt idx="22">
                  <c:v>2200</c:v>
                </c:pt>
                <c:pt idx="23">
                  <c:v>2200</c:v>
                </c:pt>
                <c:pt idx="24">
                  <c:v>2200</c:v>
                </c:pt>
                <c:pt idx="25">
                  <c:v>2200</c:v>
                </c:pt>
                <c:pt idx="26">
                  <c:v>2200</c:v>
                </c:pt>
                <c:pt idx="27">
                  <c:v>2200</c:v>
                </c:pt>
                <c:pt idx="28">
                  <c:v>2200</c:v>
                </c:pt>
                <c:pt idx="29">
                  <c:v>2200</c:v>
                </c:pt>
                <c:pt idx="30">
                  <c:v>2200</c:v>
                </c:pt>
                <c:pt idx="31">
                  <c:v>2200</c:v>
                </c:pt>
                <c:pt idx="32">
                  <c:v>2200</c:v>
                </c:pt>
                <c:pt idx="33">
                  <c:v>2200</c:v>
                </c:pt>
                <c:pt idx="34">
                  <c:v>2200</c:v>
                </c:pt>
                <c:pt idx="35">
                  <c:v>2200</c:v>
                </c:pt>
                <c:pt idx="36">
                  <c:v>2200</c:v>
                </c:pt>
                <c:pt idx="37">
                  <c:v>2200</c:v>
                </c:pt>
                <c:pt idx="38">
                  <c:v>2200</c:v>
                </c:pt>
                <c:pt idx="39">
                  <c:v>2200</c:v>
                </c:pt>
                <c:pt idx="40">
                  <c:v>2200</c:v>
                </c:pt>
                <c:pt idx="41">
                  <c:v>2200</c:v>
                </c:pt>
                <c:pt idx="42">
                  <c:v>2200</c:v>
                </c:pt>
                <c:pt idx="43">
                  <c:v>2200</c:v>
                </c:pt>
                <c:pt idx="44">
                  <c:v>2200</c:v>
                </c:pt>
                <c:pt idx="45">
                  <c:v>2200</c:v>
                </c:pt>
                <c:pt idx="46">
                  <c:v>2200</c:v>
                </c:pt>
                <c:pt idx="47">
                  <c:v>2200</c:v>
                </c:pt>
                <c:pt idx="48">
                  <c:v>2225</c:v>
                </c:pt>
                <c:pt idx="49">
                  <c:v>2250</c:v>
                </c:pt>
                <c:pt idx="50">
                  <c:v>2275</c:v>
                </c:pt>
                <c:pt idx="51">
                  <c:v>2300</c:v>
                </c:pt>
                <c:pt idx="52">
                  <c:v>2300</c:v>
                </c:pt>
                <c:pt idx="53">
                  <c:v>2300</c:v>
                </c:pt>
                <c:pt idx="54">
                  <c:v>2300</c:v>
                </c:pt>
                <c:pt idx="55">
                  <c:v>2300</c:v>
                </c:pt>
                <c:pt idx="56">
                  <c:v>2300</c:v>
                </c:pt>
                <c:pt idx="57">
                  <c:v>2300</c:v>
                </c:pt>
                <c:pt idx="58">
                  <c:v>2300</c:v>
                </c:pt>
                <c:pt idx="59">
                  <c:v>2300</c:v>
                </c:pt>
                <c:pt idx="60">
                  <c:v>2300</c:v>
                </c:pt>
                <c:pt idx="61">
                  <c:v>2300</c:v>
                </c:pt>
                <c:pt idx="62">
                  <c:v>2300</c:v>
                </c:pt>
                <c:pt idx="63">
                  <c:v>2300</c:v>
                </c:pt>
                <c:pt idx="64">
                  <c:v>2300</c:v>
                </c:pt>
                <c:pt idx="65">
                  <c:v>2300</c:v>
                </c:pt>
                <c:pt idx="66">
                  <c:v>2300</c:v>
                </c:pt>
                <c:pt idx="67">
                  <c:v>2300</c:v>
                </c:pt>
                <c:pt idx="68">
                  <c:v>2300</c:v>
                </c:pt>
                <c:pt idx="69">
                  <c:v>2300</c:v>
                </c:pt>
                <c:pt idx="70">
                  <c:v>2300</c:v>
                </c:pt>
                <c:pt idx="71">
                  <c:v>2300</c:v>
                </c:pt>
                <c:pt idx="72">
                  <c:v>2300</c:v>
                </c:pt>
                <c:pt idx="73">
                  <c:v>2300</c:v>
                </c:pt>
                <c:pt idx="74">
                  <c:v>2300</c:v>
                </c:pt>
                <c:pt idx="75">
                  <c:v>2300</c:v>
                </c:pt>
                <c:pt idx="76">
                  <c:v>2300</c:v>
                </c:pt>
                <c:pt idx="77">
                  <c:v>2300</c:v>
                </c:pt>
                <c:pt idx="78">
                  <c:v>2300</c:v>
                </c:pt>
                <c:pt idx="79">
                  <c:v>2300</c:v>
                </c:pt>
                <c:pt idx="80">
                  <c:v>2300</c:v>
                </c:pt>
                <c:pt idx="81">
                  <c:v>2300</c:v>
                </c:pt>
                <c:pt idx="82">
                  <c:v>2320</c:v>
                </c:pt>
                <c:pt idx="83">
                  <c:v>2340</c:v>
                </c:pt>
                <c:pt idx="84">
                  <c:v>2360</c:v>
                </c:pt>
                <c:pt idx="85">
                  <c:v>2380</c:v>
                </c:pt>
                <c:pt idx="86">
                  <c:v>2400</c:v>
                </c:pt>
                <c:pt idx="87">
                  <c:v>2400</c:v>
                </c:pt>
                <c:pt idx="88">
                  <c:v>2400</c:v>
                </c:pt>
                <c:pt idx="89">
                  <c:v>2400</c:v>
                </c:pt>
                <c:pt idx="90">
                  <c:v>2400</c:v>
                </c:pt>
                <c:pt idx="91">
                  <c:v>2400</c:v>
                </c:pt>
                <c:pt idx="92">
                  <c:v>2415</c:v>
                </c:pt>
                <c:pt idx="93">
                  <c:v>2430</c:v>
                </c:pt>
                <c:pt idx="94">
                  <c:v>2445</c:v>
                </c:pt>
                <c:pt idx="95">
                  <c:v>2460</c:v>
                </c:pt>
                <c:pt idx="96">
                  <c:v>2475</c:v>
                </c:pt>
                <c:pt idx="97">
                  <c:v>2490</c:v>
                </c:pt>
                <c:pt idx="98">
                  <c:v>2505</c:v>
                </c:pt>
                <c:pt idx="99">
                  <c:v>2520</c:v>
                </c:pt>
                <c:pt idx="100">
                  <c:v>2535</c:v>
                </c:pt>
                <c:pt idx="101">
                  <c:v>2550</c:v>
                </c:pt>
                <c:pt idx="102">
                  <c:v>2565</c:v>
                </c:pt>
                <c:pt idx="103">
                  <c:v>2580</c:v>
                </c:pt>
                <c:pt idx="104">
                  <c:v>2595</c:v>
                </c:pt>
                <c:pt idx="105">
                  <c:v>2610</c:v>
                </c:pt>
                <c:pt idx="106">
                  <c:v>2625</c:v>
                </c:pt>
                <c:pt idx="107">
                  <c:v>2640</c:v>
                </c:pt>
                <c:pt idx="108">
                  <c:v>2627</c:v>
                </c:pt>
                <c:pt idx="109">
                  <c:v>2614</c:v>
                </c:pt>
                <c:pt idx="110">
                  <c:v>2601</c:v>
                </c:pt>
                <c:pt idx="111">
                  <c:v>2588</c:v>
                </c:pt>
                <c:pt idx="112">
                  <c:v>2575</c:v>
                </c:pt>
                <c:pt idx="113">
                  <c:v>2562</c:v>
                </c:pt>
                <c:pt idx="114">
                  <c:v>2549</c:v>
                </c:pt>
                <c:pt idx="115">
                  <c:v>2536</c:v>
                </c:pt>
                <c:pt idx="116">
                  <c:v>2523</c:v>
                </c:pt>
                <c:pt idx="117">
                  <c:v>2510</c:v>
                </c:pt>
                <c:pt idx="118">
                  <c:v>2497</c:v>
                </c:pt>
                <c:pt idx="119">
                  <c:v>2484</c:v>
                </c:pt>
                <c:pt idx="120">
                  <c:v>2471</c:v>
                </c:pt>
                <c:pt idx="121">
                  <c:v>2458</c:v>
                </c:pt>
                <c:pt idx="122">
                  <c:v>2445</c:v>
                </c:pt>
                <c:pt idx="123">
                  <c:v>2432</c:v>
                </c:pt>
                <c:pt idx="124">
                  <c:v>2419</c:v>
                </c:pt>
                <c:pt idx="125">
                  <c:v>2406</c:v>
                </c:pt>
                <c:pt idx="126">
                  <c:v>2393</c:v>
                </c:pt>
                <c:pt idx="127">
                  <c:v>2380</c:v>
                </c:pt>
                <c:pt idx="128">
                  <c:v>2367</c:v>
                </c:pt>
                <c:pt idx="129">
                  <c:v>2354</c:v>
                </c:pt>
                <c:pt idx="130">
                  <c:v>2341</c:v>
                </c:pt>
                <c:pt idx="131">
                  <c:v>2328</c:v>
                </c:pt>
                <c:pt idx="132">
                  <c:v>2315</c:v>
                </c:pt>
                <c:pt idx="133">
                  <c:v>2342</c:v>
                </c:pt>
                <c:pt idx="134">
                  <c:v>2369</c:v>
                </c:pt>
                <c:pt idx="135">
                  <c:v>2396</c:v>
                </c:pt>
                <c:pt idx="136">
                  <c:v>2423</c:v>
                </c:pt>
                <c:pt idx="137">
                  <c:v>2450</c:v>
                </c:pt>
                <c:pt idx="138">
                  <c:v>2477</c:v>
                </c:pt>
                <c:pt idx="139">
                  <c:v>2504</c:v>
                </c:pt>
                <c:pt idx="140">
                  <c:v>2531</c:v>
                </c:pt>
                <c:pt idx="141">
                  <c:v>2558</c:v>
                </c:pt>
                <c:pt idx="142">
                  <c:v>2585</c:v>
                </c:pt>
                <c:pt idx="143">
                  <c:v>2612</c:v>
                </c:pt>
                <c:pt idx="144">
                  <c:v>2639</c:v>
                </c:pt>
                <c:pt idx="145">
                  <c:v>2666</c:v>
                </c:pt>
                <c:pt idx="146">
                  <c:v>2693</c:v>
                </c:pt>
                <c:pt idx="147">
                  <c:v>2720</c:v>
                </c:pt>
                <c:pt idx="148">
                  <c:v>2747</c:v>
                </c:pt>
                <c:pt idx="149">
                  <c:v>2774</c:v>
                </c:pt>
                <c:pt idx="150">
                  <c:v>2801</c:v>
                </c:pt>
                <c:pt idx="151">
                  <c:v>2828</c:v>
                </c:pt>
                <c:pt idx="152">
                  <c:v>2821</c:v>
                </c:pt>
                <c:pt idx="153">
                  <c:v>2814</c:v>
                </c:pt>
                <c:pt idx="154">
                  <c:v>2807</c:v>
                </c:pt>
                <c:pt idx="155">
                  <c:v>2800</c:v>
                </c:pt>
                <c:pt idx="156">
                  <c:v>2793</c:v>
                </c:pt>
                <c:pt idx="157">
                  <c:v>2786</c:v>
                </c:pt>
                <c:pt idx="158">
                  <c:v>2779</c:v>
                </c:pt>
                <c:pt idx="159">
                  <c:v>2772</c:v>
                </c:pt>
                <c:pt idx="160">
                  <c:v>2765</c:v>
                </c:pt>
                <c:pt idx="161">
                  <c:v>2758</c:v>
                </c:pt>
                <c:pt idx="162">
                  <c:v>2751</c:v>
                </c:pt>
                <c:pt idx="163">
                  <c:v>2744</c:v>
                </c:pt>
                <c:pt idx="164">
                  <c:v>2737</c:v>
                </c:pt>
                <c:pt idx="165">
                  <c:v>2730</c:v>
                </c:pt>
                <c:pt idx="166">
                  <c:v>2723</c:v>
                </c:pt>
                <c:pt idx="167">
                  <c:v>2716</c:v>
                </c:pt>
                <c:pt idx="168">
                  <c:v>2709</c:v>
                </c:pt>
                <c:pt idx="169">
                  <c:v>2702</c:v>
                </c:pt>
                <c:pt idx="170">
                  <c:v>2695</c:v>
                </c:pt>
                <c:pt idx="171">
                  <c:v>2688</c:v>
                </c:pt>
                <c:pt idx="172">
                  <c:v>2681</c:v>
                </c:pt>
                <c:pt idx="173">
                  <c:v>2674</c:v>
                </c:pt>
                <c:pt idx="174">
                  <c:v>2667</c:v>
                </c:pt>
                <c:pt idx="175">
                  <c:v>2660</c:v>
                </c:pt>
                <c:pt idx="176">
                  <c:v>2653</c:v>
                </c:pt>
                <c:pt idx="177">
                  <c:v>2646</c:v>
                </c:pt>
                <c:pt idx="178">
                  <c:v>2646</c:v>
                </c:pt>
                <c:pt idx="179">
                  <c:v>2646</c:v>
                </c:pt>
                <c:pt idx="180">
                  <c:v>2646</c:v>
                </c:pt>
                <c:pt idx="181">
                  <c:v>2646</c:v>
                </c:pt>
                <c:pt idx="182">
                  <c:v>2646</c:v>
                </c:pt>
                <c:pt idx="183">
                  <c:v>2646</c:v>
                </c:pt>
                <c:pt idx="184">
                  <c:v>2646</c:v>
                </c:pt>
                <c:pt idx="185">
                  <c:v>2646</c:v>
                </c:pt>
                <c:pt idx="186">
                  <c:v>2646</c:v>
                </c:pt>
                <c:pt idx="187">
                  <c:v>2563</c:v>
                </c:pt>
                <c:pt idx="188">
                  <c:v>2480</c:v>
                </c:pt>
                <c:pt idx="189">
                  <c:v>2380</c:v>
                </c:pt>
                <c:pt idx="190">
                  <c:v>2280</c:v>
                </c:pt>
                <c:pt idx="191">
                  <c:v>2280</c:v>
                </c:pt>
                <c:pt idx="192">
                  <c:v>2280</c:v>
                </c:pt>
                <c:pt idx="193">
                  <c:v>2280</c:v>
                </c:pt>
                <c:pt idx="194">
                  <c:v>2280</c:v>
                </c:pt>
                <c:pt idx="195">
                  <c:v>2280</c:v>
                </c:pt>
                <c:pt idx="196">
                  <c:v>2280</c:v>
                </c:pt>
                <c:pt idx="197">
                  <c:v>2280</c:v>
                </c:pt>
                <c:pt idx="198">
                  <c:v>2280</c:v>
                </c:pt>
                <c:pt idx="199">
                  <c:v>2280</c:v>
                </c:pt>
                <c:pt idx="200">
                  <c:v>2325</c:v>
                </c:pt>
                <c:pt idx="201">
                  <c:v>2370</c:v>
                </c:pt>
                <c:pt idx="202">
                  <c:v>2415</c:v>
                </c:pt>
                <c:pt idx="203">
                  <c:v>2460</c:v>
                </c:pt>
                <c:pt idx="204">
                  <c:v>2505</c:v>
                </c:pt>
                <c:pt idx="205">
                  <c:v>2550</c:v>
                </c:pt>
                <c:pt idx="206">
                  <c:v>2595</c:v>
                </c:pt>
                <c:pt idx="207">
                  <c:v>2640</c:v>
                </c:pt>
                <c:pt idx="208">
                  <c:v>2663</c:v>
                </c:pt>
                <c:pt idx="209">
                  <c:v>2686</c:v>
                </c:pt>
                <c:pt idx="210">
                  <c:v>2709</c:v>
                </c:pt>
                <c:pt idx="211">
                  <c:v>2732</c:v>
                </c:pt>
                <c:pt idx="212">
                  <c:v>2755</c:v>
                </c:pt>
                <c:pt idx="213">
                  <c:v>2778</c:v>
                </c:pt>
                <c:pt idx="214">
                  <c:v>2801</c:v>
                </c:pt>
                <c:pt idx="215">
                  <c:v>2824</c:v>
                </c:pt>
                <c:pt idx="216">
                  <c:v>2847</c:v>
                </c:pt>
                <c:pt idx="217">
                  <c:v>2822</c:v>
                </c:pt>
                <c:pt idx="218">
                  <c:v>2797</c:v>
                </c:pt>
                <c:pt idx="219">
                  <c:v>2772</c:v>
                </c:pt>
                <c:pt idx="220">
                  <c:v>2747</c:v>
                </c:pt>
                <c:pt idx="221">
                  <c:v>2722</c:v>
                </c:pt>
                <c:pt idx="222">
                  <c:v>2697</c:v>
                </c:pt>
                <c:pt idx="223">
                  <c:v>2672</c:v>
                </c:pt>
                <c:pt idx="224">
                  <c:v>2647</c:v>
                </c:pt>
                <c:pt idx="225">
                  <c:v>2622</c:v>
                </c:pt>
                <c:pt idx="226">
                  <c:v>2597</c:v>
                </c:pt>
                <c:pt idx="227">
                  <c:v>2572</c:v>
                </c:pt>
                <c:pt idx="228">
                  <c:v>2547</c:v>
                </c:pt>
                <c:pt idx="229">
                  <c:v>2522</c:v>
                </c:pt>
                <c:pt idx="230">
                  <c:v>2497</c:v>
                </c:pt>
                <c:pt idx="231">
                  <c:v>2472</c:v>
                </c:pt>
                <c:pt idx="232">
                  <c:v>2447</c:v>
                </c:pt>
                <c:pt idx="233">
                  <c:v>2422</c:v>
                </c:pt>
                <c:pt idx="234">
                  <c:v>2397</c:v>
                </c:pt>
                <c:pt idx="235">
                  <c:v>2372</c:v>
                </c:pt>
                <c:pt idx="236">
                  <c:v>2347</c:v>
                </c:pt>
                <c:pt idx="237">
                  <c:v>2322</c:v>
                </c:pt>
                <c:pt idx="238">
                  <c:v>2300</c:v>
                </c:pt>
                <c:pt idx="239">
                  <c:v>2300</c:v>
                </c:pt>
                <c:pt idx="240">
                  <c:v>2300</c:v>
                </c:pt>
                <c:pt idx="241">
                  <c:v>2300</c:v>
                </c:pt>
                <c:pt idx="242">
                  <c:v>2300</c:v>
                </c:pt>
                <c:pt idx="243">
                  <c:v>2300</c:v>
                </c:pt>
                <c:pt idx="244">
                  <c:v>2300</c:v>
                </c:pt>
                <c:pt idx="245">
                  <c:v>2300</c:v>
                </c:pt>
                <c:pt idx="246">
                  <c:v>2300</c:v>
                </c:pt>
                <c:pt idx="247">
                  <c:v>2300</c:v>
                </c:pt>
                <c:pt idx="248">
                  <c:v>2350</c:v>
                </c:pt>
                <c:pt idx="249">
                  <c:v>2400</c:v>
                </c:pt>
                <c:pt idx="250">
                  <c:v>2450</c:v>
                </c:pt>
                <c:pt idx="251">
                  <c:v>2500</c:v>
                </c:pt>
                <c:pt idx="252">
                  <c:v>2550</c:v>
                </c:pt>
                <c:pt idx="253">
                  <c:v>2600</c:v>
                </c:pt>
                <c:pt idx="254">
                  <c:v>2650</c:v>
                </c:pt>
                <c:pt idx="255">
                  <c:v>2700</c:v>
                </c:pt>
                <c:pt idx="256">
                  <c:v>2750</c:v>
                </c:pt>
                <c:pt idx="257">
                  <c:v>2800</c:v>
                </c:pt>
                <c:pt idx="258">
                  <c:v>2850</c:v>
                </c:pt>
                <c:pt idx="259">
                  <c:v>2855</c:v>
                </c:pt>
                <c:pt idx="260">
                  <c:v>2860</c:v>
                </c:pt>
                <c:pt idx="261">
                  <c:v>2865</c:v>
                </c:pt>
                <c:pt idx="262">
                  <c:v>2870</c:v>
                </c:pt>
                <c:pt idx="263">
                  <c:v>2875</c:v>
                </c:pt>
                <c:pt idx="264">
                  <c:v>2880</c:v>
                </c:pt>
                <c:pt idx="265">
                  <c:v>2885</c:v>
                </c:pt>
                <c:pt idx="266">
                  <c:v>2890</c:v>
                </c:pt>
                <c:pt idx="267">
                  <c:v>2895</c:v>
                </c:pt>
                <c:pt idx="268">
                  <c:v>2900</c:v>
                </c:pt>
                <c:pt idx="269">
                  <c:v>2905</c:v>
                </c:pt>
                <c:pt idx="270">
                  <c:v>2910</c:v>
                </c:pt>
                <c:pt idx="271">
                  <c:v>2915</c:v>
                </c:pt>
                <c:pt idx="272">
                  <c:v>2920</c:v>
                </c:pt>
                <c:pt idx="273">
                  <c:v>2925</c:v>
                </c:pt>
                <c:pt idx="274">
                  <c:v>2930</c:v>
                </c:pt>
                <c:pt idx="275">
                  <c:v>2935</c:v>
                </c:pt>
                <c:pt idx="276">
                  <c:v>2940</c:v>
                </c:pt>
                <c:pt idx="277">
                  <c:v>2945</c:v>
                </c:pt>
                <c:pt idx="278">
                  <c:v>2950</c:v>
                </c:pt>
                <c:pt idx="279">
                  <c:v>2955</c:v>
                </c:pt>
                <c:pt idx="280">
                  <c:v>2960</c:v>
                </c:pt>
                <c:pt idx="281">
                  <c:v>2910</c:v>
                </c:pt>
                <c:pt idx="282">
                  <c:v>2860</c:v>
                </c:pt>
                <c:pt idx="283">
                  <c:v>2810</c:v>
                </c:pt>
                <c:pt idx="284">
                  <c:v>2760</c:v>
                </c:pt>
                <c:pt idx="285">
                  <c:v>2710</c:v>
                </c:pt>
                <c:pt idx="286">
                  <c:v>2660</c:v>
                </c:pt>
                <c:pt idx="287">
                  <c:v>2610</c:v>
                </c:pt>
                <c:pt idx="288">
                  <c:v>2560</c:v>
                </c:pt>
                <c:pt idx="289">
                  <c:v>2510</c:v>
                </c:pt>
                <c:pt idx="290">
                  <c:v>2460</c:v>
                </c:pt>
                <c:pt idx="291">
                  <c:v>2410</c:v>
                </c:pt>
                <c:pt idx="292">
                  <c:v>2360</c:v>
                </c:pt>
                <c:pt idx="293">
                  <c:v>2310</c:v>
                </c:pt>
                <c:pt idx="294">
                  <c:v>2260</c:v>
                </c:pt>
                <c:pt idx="295">
                  <c:v>2260</c:v>
                </c:pt>
                <c:pt idx="296">
                  <c:v>2260</c:v>
                </c:pt>
                <c:pt idx="297">
                  <c:v>2260</c:v>
                </c:pt>
                <c:pt idx="298">
                  <c:v>2260</c:v>
                </c:pt>
                <c:pt idx="299">
                  <c:v>2260</c:v>
                </c:pt>
                <c:pt idx="300">
                  <c:v>2260</c:v>
                </c:pt>
                <c:pt idx="301">
                  <c:v>2260</c:v>
                </c:pt>
                <c:pt idx="302">
                  <c:v>2260</c:v>
                </c:pt>
                <c:pt idx="303">
                  <c:v>2260</c:v>
                </c:pt>
                <c:pt idx="304">
                  <c:v>2260</c:v>
                </c:pt>
                <c:pt idx="305">
                  <c:v>2260</c:v>
                </c:pt>
                <c:pt idx="306">
                  <c:v>2260</c:v>
                </c:pt>
                <c:pt idx="307">
                  <c:v>2295</c:v>
                </c:pt>
                <c:pt idx="308">
                  <c:v>2330</c:v>
                </c:pt>
                <c:pt idx="309">
                  <c:v>2365</c:v>
                </c:pt>
                <c:pt idx="310">
                  <c:v>2400</c:v>
                </c:pt>
                <c:pt idx="311">
                  <c:v>2365</c:v>
                </c:pt>
                <c:pt idx="312">
                  <c:v>2330</c:v>
                </c:pt>
                <c:pt idx="313">
                  <c:v>2295</c:v>
                </c:pt>
                <c:pt idx="314">
                  <c:v>2260</c:v>
                </c:pt>
                <c:pt idx="315">
                  <c:v>2260</c:v>
                </c:pt>
                <c:pt idx="316">
                  <c:v>2260</c:v>
                </c:pt>
                <c:pt idx="317">
                  <c:v>2260</c:v>
                </c:pt>
                <c:pt idx="318">
                  <c:v>2260</c:v>
                </c:pt>
                <c:pt idx="319">
                  <c:v>2260</c:v>
                </c:pt>
                <c:pt idx="320">
                  <c:v>2260</c:v>
                </c:pt>
                <c:pt idx="321">
                  <c:v>2260</c:v>
                </c:pt>
                <c:pt idx="322">
                  <c:v>2260</c:v>
                </c:pt>
                <c:pt idx="323">
                  <c:v>2260</c:v>
                </c:pt>
                <c:pt idx="324">
                  <c:v>2260</c:v>
                </c:pt>
                <c:pt idx="325">
                  <c:v>2260</c:v>
                </c:pt>
                <c:pt idx="326">
                  <c:v>2260</c:v>
                </c:pt>
                <c:pt idx="327">
                  <c:v>2260</c:v>
                </c:pt>
                <c:pt idx="328">
                  <c:v>2260</c:v>
                </c:pt>
                <c:pt idx="329">
                  <c:v>2260</c:v>
                </c:pt>
                <c:pt idx="330">
                  <c:v>2260</c:v>
                </c:pt>
                <c:pt idx="331">
                  <c:v>2260</c:v>
                </c:pt>
                <c:pt idx="332">
                  <c:v>2260</c:v>
                </c:pt>
                <c:pt idx="333">
                  <c:v>2260</c:v>
                </c:pt>
                <c:pt idx="334">
                  <c:v>2260</c:v>
                </c:pt>
                <c:pt idx="335">
                  <c:v>2260</c:v>
                </c:pt>
                <c:pt idx="336">
                  <c:v>2300</c:v>
                </c:pt>
                <c:pt idx="337">
                  <c:v>2340</c:v>
                </c:pt>
                <c:pt idx="338">
                  <c:v>2380</c:v>
                </c:pt>
                <c:pt idx="339">
                  <c:v>2420</c:v>
                </c:pt>
                <c:pt idx="340">
                  <c:v>2410</c:v>
                </c:pt>
                <c:pt idx="341">
                  <c:v>2400</c:v>
                </c:pt>
                <c:pt idx="342">
                  <c:v>2390</c:v>
                </c:pt>
                <c:pt idx="343">
                  <c:v>2380</c:v>
                </c:pt>
                <c:pt idx="344">
                  <c:v>2370</c:v>
                </c:pt>
                <c:pt idx="345">
                  <c:v>2360</c:v>
                </c:pt>
                <c:pt idx="346">
                  <c:v>2350</c:v>
                </c:pt>
                <c:pt idx="347">
                  <c:v>2340</c:v>
                </c:pt>
                <c:pt idx="348">
                  <c:v>2330</c:v>
                </c:pt>
                <c:pt idx="349">
                  <c:v>2340</c:v>
                </c:pt>
                <c:pt idx="350">
                  <c:v>2350</c:v>
                </c:pt>
                <c:pt idx="351">
                  <c:v>2360</c:v>
                </c:pt>
                <c:pt idx="352">
                  <c:v>2370</c:v>
                </c:pt>
                <c:pt idx="353">
                  <c:v>2380</c:v>
                </c:pt>
                <c:pt idx="354">
                  <c:v>2390</c:v>
                </c:pt>
                <c:pt idx="355">
                  <c:v>2400</c:v>
                </c:pt>
                <c:pt idx="356">
                  <c:v>2410</c:v>
                </c:pt>
                <c:pt idx="357">
                  <c:v>2420</c:v>
                </c:pt>
                <c:pt idx="358">
                  <c:v>2430</c:v>
                </c:pt>
                <c:pt idx="359">
                  <c:v>2440</c:v>
                </c:pt>
                <c:pt idx="360">
                  <c:v>2450</c:v>
                </c:pt>
                <c:pt idx="361">
                  <c:v>2455</c:v>
                </c:pt>
                <c:pt idx="362">
                  <c:v>2460</c:v>
                </c:pt>
                <c:pt idx="363">
                  <c:v>2465</c:v>
                </c:pt>
                <c:pt idx="364">
                  <c:v>2470</c:v>
                </c:pt>
                <c:pt idx="365">
                  <c:v>2475</c:v>
                </c:pt>
                <c:pt idx="366">
                  <c:v>2480</c:v>
                </c:pt>
                <c:pt idx="367">
                  <c:v>2485</c:v>
                </c:pt>
                <c:pt idx="368">
                  <c:v>2470</c:v>
                </c:pt>
                <c:pt idx="369">
                  <c:v>2455</c:v>
                </c:pt>
                <c:pt idx="370">
                  <c:v>2440</c:v>
                </c:pt>
                <c:pt idx="371">
                  <c:v>2425</c:v>
                </c:pt>
                <c:pt idx="372">
                  <c:v>2410</c:v>
                </c:pt>
                <c:pt idx="373">
                  <c:v>2395</c:v>
                </c:pt>
                <c:pt idx="374">
                  <c:v>2380</c:v>
                </c:pt>
                <c:pt idx="375">
                  <c:v>2365</c:v>
                </c:pt>
                <c:pt idx="376">
                  <c:v>2350</c:v>
                </c:pt>
                <c:pt idx="377">
                  <c:v>2335</c:v>
                </c:pt>
                <c:pt idx="378">
                  <c:v>2320</c:v>
                </c:pt>
                <c:pt idx="379">
                  <c:v>2305</c:v>
                </c:pt>
                <c:pt idx="380">
                  <c:v>2290</c:v>
                </c:pt>
                <c:pt idx="381">
                  <c:v>2275</c:v>
                </c:pt>
                <c:pt idx="382">
                  <c:v>2260</c:v>
                </c:pt>
                <c:pt idx="383">
                  <c:v>2245</c:v>
                </c:pt>
                <c:pt idx="384">
                  <c:v>2230</c:v>
                </c:pt>
                <c:pt idx="385">
                  <c:v>2215</c:v>
                </c:pt>
                <c:pt idx="386">
                  <c:v>2200</c:v>
                </c:pt>
                <c:pt idx="387">
                  <c:v>2185</c:v>
                </c:pt>
                <c:pt idx="388">
                  <c:v>2170</c:v>
                </c:pt>
                <c:pt idx="389">
                  <c:v>2155</c:v>
                </c:pt>
                <c:pt idx="390">
                  <c:v>2140</c:v>
                </c:pt>
                <c:pt idx="391">
                  <c:v>2125</c:v>
                </c:pt>
                <c:pt idx="392">
                  <c:v>2110</c:v>
                </c:pt>
                <c:pt idx="393">
                  <c:v>2095</c:v>
                </c:pt>
                <c:pt idx="394">
                  <c:v>2080</c:v>
                </c:pt>
                <c:pt idx="395">
                  <c:v>2065</c:v>
                </c:pt>
                <c:pt idx="396">
                  <c:v>2050</c:v>
                </c:pt>
                <c:pt idx="397">
                  <c:v>2035</c:v>
                </c:pt>
                <c:pt idx="398">
                  <c:v>2020</c:v>
                </c:pt>
              </c:numCache>
            </c:numRef>
          </c:yVal>
          <c:smooth val="1"/>
        </c:ser>
        <c:ser>
          <c:idx val="6"/>
          <c:order val="3"/>
          <c:tx>
            <c:v>Greek</c:v>
          </c:tx>
          <c:spPr>
            <a:ln w="38100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Data!$A$2:$A$607</c:f>
              <c:numCache>
                <c:formatCode>0</c:formatCode>
                <c:ptCount val="606"/>
                <c:pt idx="0">
                  <c:v>-4010</c:v>
                </c:pt>
                <c:pt idx="1">
                  <c:v>-4000</c:v>
                </c:pt>
                <c:pt idx="2">
                  <c:v>-3990</c:v>
                </c:pt>
                <c:pt idx="3">
                  <c:v>-3980</c:v>
                </c:pt>
                <c:pt idx="4">
                  <c:v>-3970</c:v>
                </c:pt>
                <c:pt idx="5">
                  <c:v>-3960</c:v>
                </c:pt>
                <c:pt idx="6">
                  <c:v>-3950</c:v>
                </c:pt>
                <c:pt idx="7">
                  <c:v>-3940</c:v>
                </c:pt>
                <c:pt idx="8">
                  <c:v>-3930</c:v>
                </c:pt>
                <c:pt idx="9">
                  <c:v>-3920</c:v>
                </c:pt>
                <c:pt idx="10">
                  <c:v>-3910</c:v>
                </c:pt>
                <c:pt idx="11">
                  <c:v>-3900</c:v>
                </c:pt>
                <c:pt idx="12">
                  <c:v>-3890</c:v>
                </c:pt>
                <c:pt idx="13">
                  <c:v>-3880</c:v>
                </c:pt>
                <c:pt idx="14">
                  <c:v>-3870</c:v>
                </c:pt>
                <c:pt idx="15">
                  <c:v>-3860</c:v>
                </c:pt>
                <c:pt idx="16">
                  <c:v>-3850</c:v>
                </c:pt>
                <c:pt idx="17">
                  <c:v>-3840</c:v>
                </c:pt>
                <c:pt idx="18">
                  <c:v>-3830</c:v>
                </c:pt>
                <c:pt idx="19">
                  <c:v>-3820</c:v>
                </c:pt>
                <c:pt idx="20">
                  <c:v>-3810</c:v>
                </c:pt>
                <c:pt idx="21">
                  <c:v>-3800</c:v>
                </c:pt>
                <c:pt idx="22">
                  <c:v>-3790</c:v>
                </c:pt>
                <c:pt idx="23">
                  <c:v>-3780</c:v>
                </c:pt>
                <c:pt idx="24">
                  <c:v>-3770</c:v>
                </c:pt>
                <c:pt idx="25">
                  <c:v>-3760</c:v>
                </c:pt>
                <c:pt idx="26">
                  <c:v>-3750</c:v>
                </c:pt>
                <c:pt idx="27">
                  <c:v>-3740</c:v>
                </c:pt>
                <c:pt idx="28">
                  <c:v>-3730</c:v>
                </c:pt>
                <c:pt idx="29">
                  <c:v>-3720</c:v>
                </c:pt>
                <c:pt idx="30">
                  <c:v>-3710</c:v>
                </c:pt>
                <c:pt idx="31">
                  <c:v>-3700</c:v>
                </c:pt>
                <c:pt idx="32">
                  <c:v>-3690</c:v>
                </c:pt>
                <c:pt idx="33">
                  <c:v>-3680</c:v>
                </c:pt>
                <c:pt idx="34">
                  <c:v>-3670</c:v>
                </c:pt>
                <c:pt idx="35">
                  <c:v>-3660</c:v>
                </c:pt>
                <c:pt idx="36">
                  <c:v>-3650</c:v>
                </c:pt>
                <c:pt idx="37">
                  <c:v>-3640</c:v>
                </c:pt>
                <c:pt idx="38">
                  <c:v>-3630</c:v>
                </c:pt>
                <c:pt idx="39">
                  <c:v>-3620</c:v>
                </c:pt>
                <c:pt idx="40">
                  <c:v>-3610</c:v>
                </c:pt>
                <c:pt idx="41">
                  <c:v>-3600</c:v>
                </c:pt>
                <c:pt idx="42">
                  <c:v>-3590</c:v>
                </c:pt>
                <c:pt idx="43">
                  <c:v>-3580</c:v>
                </c:pt>
                <c:pt idx="44">
                  <c:v>-3570</c:v>
                </c:pt>
                <c:pt idx="45">
                  <c:v>-3560</c:v>
                </c:pt>
                <c:pt idx="46">
                  <c:v>-3550</c:v>
                </c:pt>
                <c:pt idx="47">
                  <c:v>-3540</c:v>
                </c:pt>
                <c:pt idx="48">
                  <c:v>-3530</c:v>
                </c:pt>
                <c:pt idx="49">
                  <c:v>-3520</c:v>
                </c:pt>
                <c:pt idx="50">
                  <c:v>-3510</c:v>
                </c:pt>
                <c:pt idx="51">
                  <c:v>-3500</c:v>
                </c:pt>
                <c:pt idx="52">
                  <c:v>-3490</c:v>
                </c:pt>
                <c:pt idx="53">
                  <c:v>-3480</c:v>
                </c:pt>
                <c:pt idx="54">
                  <c:v>-3470</c:v>
                </c:pt>
                <c:pt idx="55">
                  <c:v>-3460</c:v>
                </c:pt>
                <c:pt idx="56">
                  <c:v>-3450</c:v>
                </c:pt>
                <c:pt idx="57">
                  <c:v>-3440</c:v>
                </c:pt>
                <c:pt idx="58">
                  <c:v>-3430</c:v>
                </c:pt>
                <c:pt idx="59">
                  <c:v>-3420</c:v>
                </c:pt>
                <c:pt idx="60">
                  <c:v>-3410</c:v>
                </c:pt>
                <c:pt idx="61">
                  <c:v>-3400</c:v>
                </c:pt>
                <c:pt idx="62">
                  <c:v>-3390</c:v>
                </c:pt>
                <c:pt idx="63">
                  <c:v>-3380</c:v>
                </c:pt>
                <c:pt idx="64">
                  <c:v>-3370</c:v>
                </c:pt>
                <c:pt idx="65">
                  <c:v>-3360</c:v>
                </c:pt>
                <c:pt idx="66">
                  <c:v>-3350</c:v>
                </c:pt>
                <c:pt idx="67">
                  <c:v>-3340</c:v>
                </c:pt>
                <c:pt idx="68">
                  <c:v>-3330</c:v>
                </c:pt>
                <c:pt idx="69">
                  <c:v>-3320</c:v>
                </c:pt>
                <c:pt idx="70">
                  <c:v>-3310</c:v>
                </c:pt>
                <c:pt idx="71">
                  <c:v>-3300</c:v>
                </c:pt>
                <c:pt idx="72">
                  <c:v>-3290</c:v>
                </c:pt>
                <c:pt idx="73">
                  <c:v>-3280</c:v>
                </c:pt>
                <c:pt idx="74">
                  <c:v>-3270</c:v>
                </c:pt>
                <c:pt idx="75">
                  <c:v>-3260</c:v>
                </c:pt>
                <c:pt idx="76">
                  <c:v>-3250</c:v>
                </c:pt>
                <c:pt idx="77">
                  <c:v>-3240</c:v>
                </c:pt>
                <c:pt idx="78">
                  <c:v>-3230</c:v>
                </c:pt>
                <c:pt idx="79">
                  <c:v>-3220</c:v>
                </c:pt>
                <c:pt idx="80">
                  <c:v>-3210</c:v>
                </c:pt>
                <c:pt idx="81">
                  <c:v>-3200</c:v>
                </c:pt>
                <c:pt idx="82">
                  <c:v>-3190</c:v>
                </c:pt>
                <c:pt idx="83">
                  <c:v>-3180</c:v>
                </c:pt>
                <c:pt idx="84">
                  <c:v>-3170</c:v>
                </c:pt>
                <c:pt idx="85">
                  <c:v>-3160</c:v>
                </c:pt>
                <c:pt idx="86">
                  <c:v>-3150</c:v>
                </c:pt>
                <c:pt idx="87">
                  <c:v>-3140</c:v>
                </c:pt>
                <c:pt idx="88">
                  <c:v>-3130</c:v>
                </c:pt>
                <c:pt idx="89">
                  <c:v>-3120</c:v>
                </c:pt>
                <c:pt idx="90">
                  <c:v>-3110</c:v>
                </c:pt>
                <c:pt idx="91">
                  <c:v>-3100</c:v>
                </c:pt>
                <c:pt idx="92">
                  <c:v>-3090</c:v>
                </c:pt>
                <c:pt idx="93">
                  <c:v>-3080</c:v>
                </c:pt>
                <c:pt idx="94">
                  <c:v>-3070</c:v>
                </c:pt>
                <c:pt idx="95">
                  <c:v>-3060</c:v>
                </c:pt>
                <c:pt idx="96">
                  <c:v>-3050</c:v>
                </c:pt>
                <c:pt idx="97">
                  <c:v>-3040</c:v>
                </c:pt>
                <c:pt idx="98">
                  <c:v>-3030</c:v>
                </c:pt>
                <c:pt idx="99">
                  <c:v>-3020</c:v>
                </c:pt>
                <c:pt idx="100">
                  <c:v>-3010</c:v>
                </c:pt>
                <c:pt idx="101">
                  <c:v>-3000</c:v>
                </c:pt>
                <c:pt idx="102">
                  <c:v>-2990</c:v>
                </c:pt>
                <c:pt idx="103">
                  <c:v>-2980</c:v>
                </c:pt>
                <c:pt idx="104">
                  <c:v>-2970</c:v>
                </c:pt>
                <c:pt idx="105">
                  <c:v>-2960</c:v>
                </c:pt>
                <c:pt idx="106">
                  <c:v>-2950</c:v>
                </c:pt>
                <c:pt idx="107">
                  <c:v>-2940</c:v>
                </c:pt>
                <c:pt idx="108">
                  <c:v>-2930</c:v>
                </c:pt>
                <c:pt idx="109">
                  <c:v>-2920</c:v>
                </c:pt>
                <c:pt idx="110">
                  <c:v>-2910</c:v>
                </c:pt>
                <c:pt idx="111">
                  <c:v>-2900</c:v>
                </c:pt>
                <c:pt idx="112">
                  <c:v>-2890</c:v>
                </c:pt>
                <c:pt idx="113">
                  <c:v>-2880</c:v>
                </c:pt>
                <c:pt idx="114">
                  <c:v>-2870</c:v>
                </c:pt>
                <c:pt idx="115">
                  <c:v>-2860</c:v>
                </c:pt>
                <c:pt idx="116">
                  <c:v>-2850</c:v>
                </c:pt>
                <c:pt idx="117">
                  <c:v>-2840</c:v>
                </c:pt>
                <c:pt idx="118">
                  <c:v>-2830</c:v>
                </c:pt>
                <c:pt idx="119">
                  <c:v>-2820</c:v>
                </c:pt>
                <c:pt idx="120">
                  <c:v>-2810</c:v>
                </c:pt>
                <c:pt idx="121">
                  <c:v>-2800</c:v>
                </c:pt>
                <c:pt idx="122">
                  <c:v>-2790</c:v>
                </c:pt>
                <c:pt idx="123">
                  <c:v>-2780</c:v>
                </c:pt>
                <c:pt idx="124">
                  <c:v>-2770</c:v>
                </c:pt>
                <c:pt idx="125">
                  <c:v>-2760</c:v>
                </c:pt>
                <c:pt idx="126">
                  <c:v>-2750</c:v>
                </c:pt>
                <c:pt idx="127">
                  <c:v>-2740</c:v>
                </c:pt>
                <c:pt idx="128">
                  <c:v>-2730</c:v>
                </c:pt>
                <c:pt idx="129">
                  <c:v>-2720</c:v>
                </c:pt>
                <c:pt idx="130">
                  <c:v>-2710</c:v>
                </c:pt>
                <c:pt idx="131">
                  <c:v>-2700</c:v>
                </c:pt>
                <c:pt idx="132">
                  <c:v>-2690</c:v>
                </c:pt>
                <c:pt idx="133">
                  <c:v>-2680</c:v>
                </c:pt>
                <c:pt idx="134">
                  <c:v>-2670</c:v>
                </c:pt>
                <c:pt idx="135">
                  <c:v>-2660</c:v>
                </c:pt>
                <c:pt idx="136">
                  <c:v>-2650</c:v>
                </c:pt>
                <c:pt idx="137">
                  <c:v>-2640</c:v>
                </c:pt>
                <c:pt idx="138">
                  <c:v>-2630</c:v>
                </c:pt>
                <c:pt idx="139">
                  <c:v>-2620</c:v>
                </c:pt>
                <c:pt idx="140">
                  <c:v>-2610</c:v>
                </c:pt>
                <c:pt idx="141">
                  <c:v>-2600</c:v>
                </c:pt>
                <c:pt idx="142">
                  <c:v>-2590</c:v>
                </c:pt>
                <c:pt idx="143">
                  <c:v>-2580</c:v>
                </c:pt>
                <c:pt idx="144">
                  <c:v>-2570</c:v>
                </c:pt>
                <c:pt idx="145">
                  <c:v>-2560</c:v>
                </c:pt>
                <c:pt idx="146">
                  <c:v>-2550</c:v>
                </c:pt>
                <c:pt idx="147">
                  <c:v>-2540</c:v>
                </c:pt>
                <c:pt idx="148">
                  <c:v>-2530</c:v>
                </c:pt>
                <c:pt idx="149">
                  <c:v>-2520</c:v>
                </c:pt>
                <c:pt idx="150">
                  <c:v>-2510</c:v>
                </c:pt>
                <c:pt idx="151">
                  <c:v>-2500</c:v>
                </c:pt>
                <c:pt idx="152">
                  <c:v>-2490</c:v>
                </c:pt>
                <c:pt idx="153">
                  <c:v>-2480</c:v>
                </c:pt>
                <c:pt idx="154">
                  <c:v>-2470</c:v>
                </c:pt>
                <c:pt idx="155">
                  <c:v>-2460</c:v>
                </c:pt>
                <c:pt idx="156">
                  <c:v>-2450</c:v>
                </c:pt>
                <c:pt idx="157">
                  <c:v>-2440</c:v>
                </c:pt>
                <c:pt idx="158">
                  <c:v>-2430</c:v>
                </c:pt>
                <c:pt idx="159">
                  <c:v>-2420</c:v>
                </c:pt>
                <c:pt idx="160">
                  <c:v>-2410</c:v>
                </c:pt>
                <c:pt idx="161">
                  <c:v>-2400</c:v>
                </c:pt>
                <c:pt idx="162">
                  <c:v>-2390</c:v>
                </c:pt>
                <c:pt idx="163">
                  <c:v>-2380</c:v>
                </c:pt>
                <c:pt idx="164">
                  <c:v>-2370</c:v>
                </c:pt>
                <c:pt idx="165">
                  <c:v>-2360</c:v>
                </c:pt>
                <c:pt idx="166">
                  <c:v>-2350</c:v>
                </c:pt>
                <c:pt idx="167">
                  <c:v>-2340</c:v>
                </c:pt>
                <c:pt idx="168">
                  <c:v>-2330</c:v>
                </c:pt>
                <c:pt idx="169">
                  <c:v>-2320</c:v>
                </c:pt>
                <c:pt idx="170">
                  <c:v>-2310</c:v>
                </c:pt>
                <c:pt idx="171">
                  <c:v>-2300</c:v>
                </c:pt>
                <c:pt idx="172">
                  <c:v>-2290</c:v>
                </c:pt>
                <c:pt idx="173">
                  <c:v>-2280</c:v>
                </c:pt>
                <c:pt idx="174">
                  <c:v>-2270</c:v>
                </c:pt>
                <c:pt idx="175">
                  <c:v>-2260</c:v>
                </c:pt>
                <c:pt idx="176">
                  <c:v>-2250</c:v>
                </c:pt>
                <c:pt idx="177">
                  <c:v>-2240</c:v>
                </c:pt>
                <c:pt idx="178">
                  <c:v>-2230</c:v>
                </c:pt>
                <c:pt idx="179">
                  <c:v>-2220</c:v>
                </c:pt>
                <c:pt idx="180">
                  <c:v>-2210</c:v>
                </c:pt>
                <c:pt idx="181">
                  <c:v>-2200</c:v>
                </c:pt>
                <c:pt idx="182">
                  <c:v>-2190</c:v>
                </c:pt>
                <c:pt idx="183">
                  <c:v>-2180</c:v>
                </c:pt>
                <c:pt idx="184">
                  <c:v>-2170</c:v>
                </c:pt>
                <c:pt idx="185">
                  <c:v>-2160</c:v>
                </c:pt>
                <c:pt idx="186">
                  <c:v>-2150</c:v>
                </c:pt>
                <c:pt idx="187">
                  <c:v>-2140</c:v>
                </c:pt>
                <c:pt idx="188">
                  <c:v>-2130</c:v>
                </c:pt>
                <c:pt idx="189">
                  <c:v>-2120</c:v>
                </c:pt>
                <c:pt idx="190">
                  <c:v>-2110</c:v>
                </c:pt>
                <c:pt idx="191">
                  <c:v>-2100</c:v>
                </c:pt>
                <c:pt idx="192">
                  <c:v>-2090</c:v>
                </c:pt>
                <c:pt idx="193">
                  <c:v>-2080</c:v>
                </c:pt>
                <c:pt idx="194">
                  <c:v>-2070</c:v>
                </c:pt>
                <c:pt idx="195">
                  <c:v>-2060</c:v>
                </c:pt>
                <c:pt idx="196">
                  <c:v>-2050</c:v>
                </c:pt>
                <c:pt idx="197">
                  <c:v>-2040</c:v>
                </c:pt>
                <c:pt idx="198">
                  <c:v>-2030</c:v>
                </c:pt>
                <c:pt idx="199">
                  <c:v>-2020</c:v>
                </c:pt>
                <c:pt idx="200">
                  <c:v>-2010</c:v>
                </c:pt>
                <c:pt idx="201">
                  <c:v>-2000</c:v>
                </c:pt>
                <c:pt idx="202">
                  <c:v>-1990</c:v>
                </c:pt>
                <c:pt idx="203">
                  <c:v>-1980</c:v>
                </c:pt>
                <c:pt idx="204">
                  <c:v>-1970</c:v>
                </c:pt>
                <c:pt idx="205">
                  <c:v>-1960</c:v>
                </c:pt>
                <c:pt idx="206">
                  <c:v>-1950</c:v>
                </c:pt>
                <c:pt idx="207">
                  <c:v>-1940</c:v>
                </c:pt>
                <c:pt idx="208">
                  <c:v>-1930</c:v>
                </c:pt>
                <c:pt idx="209">
                  <c:v>-1920</c:v>
                </c:pt>
                <c:pt idx="210">
                  <c:v>-1910</c:v>
                </c:pt>
                <c:pt idx="211">
                  <c:v>-1900</c:v>
                </c:pt>
                <c:pt idx="212">
                  <c:v>-1890</c:v>
                </c:pt>
                <c:pt idx="213">
                  <c:v>-1880</c:v>
                </c:pt>
                <c:pt idx="214">
                  <c:v>-1870</c:v>
                </c:pt>
                <c:pt idx="215">
                  <c:v>-1860</c:v>
                </c:pt>
                <c:pt idx="216">
                  <c:v>-1850</c:v>
                </c:pt>
                <c:pt idx="217">
                  <c:v>-1840</c:v>
                </c:pt>
                <c:pt idx="218">
                  <c:v>-1830</c:v>
                </c:pt>
                <c:pt idx="219">
                  <c:v>-1820</c:v>
                </c:pt>
                <c:pt idx="220">
                  <c:v>-1810</c:v>
                </c:pt>
                <c:pt idx="221">
                  <c:v>-1800</c:v>
                </c:pt>
                <c:pt idx="222">
                  <c:v>-1790</c:v>
                </c:pt>
                <c:pt idx="223">
                  <c:v>-1780</c:v>
                </c:pt>
                <c:pt idx="224">
                  <c:v>-1770</c:v>
                </c:pt>
                <c:pt idx="225">
                  <c:v>-1760</c:v>
                </c:pt>
                <c:pt idx="226">
                  <c:v>-1750</c:v>
                </c:pt>
                <c:pt idx="227">
                  <c:v>-1740</c:v>
                </c:pt>
                <c:pt idx="228">
                  <c:v>-1730</c:v>
                </c:pt>
                <c:pt idx="229">
                  <c:v>-1720</c:v>
                </c:pt>
                <c:pt idx="230">
                  <c:v>-1710</c:v>
                </c:pt>
                <c:pt idx="231">
                  <c:v>-1700</c:v>
                </c:pt>
                <c:pt idx="232">
                  <c:v>-1690</c:v>
                </c:pt>
                <c:pt idx="233">
                  <c:v>-1680</c:v>
                </c:pt>
                <c:pt idx="234">
                  <c:v>-1670</c:v>
                </c:pt>
                <c:pt idx="235">
                  <c:v>-1660</c:v>
                </c:pt>
                <c:pt idx="236">
                  <c:v>-1650</c:v>
                </c:pt>
                <c:pt idx="237">
                  <c:v>-1640</c:v>
                </c:pt>
                <c:pt idx="238">
                  <c:v>-1630</c:v>
                </c:pt>
                <c:pt idx="239">
                  <c:v>-1620</c:v>
                </c:pt>
                <c:pt idx="240">
                  <c:v>-1610</c:v>
                </c:pt>
                <c:pt idx="241">
                  <c:v>-1600</c:v>
                </c:pt>
                <c:pt idx="242">
                  <c:v>-1590</c:v>
                </c:pt>
                <c:pt idx="243">
                  <c:v>-1580</c:v>
                </c:pt>
                <c:pt idx="244">
                  <c:v>-1570</c:v>
                </c:pt>
                <c:pt idx="245">
                  <c:v>-1560</c:v>
                </c:pt>
                <c:pt idx="246">
                  <c:v>-1550</c:v>
                </c:pt>
                <c:pt idx="247">
                  <c:v>-1540</c:v>
                </c:pt>
                <c:pt idx="248">
                  <c:v>-1530</c:v>
                </c:pt>
                <c:pt idx="249">
                  <c:v>-1520</c:v>
                </c:pt>
                <c:pt idx="250">
                  <c:v>-1510</c:v>
                </c:pt>
                <c:pt idx="251">
                  <c:v>-1500</c:v>
                </c:pt>
                <c:pt idx="252">
                  <c:v>-1490</c:v>
                </c:pt>
                <c:pt idx="253">
                  <c:v>-1480</c:v>
                </c:pt>
                <c:pt idx="254">
                  <c:v>-1470</c:v>
                </c:pt>
                <c:pt idx="255">
                  <c:v>-1460</c:v>
                </c:pt>
                <c:pt idx="256">
                  <c:v>-1450</c:v>
                </c:pt>
                <c:pt idx="257">
                  <c:v>-1440</c:v>
                </c:pt>
                <c:pt idx="258">
                  <c:v>-1430</c:v>
                </c:pt>
                <c:pt idx="259">
                  <c:v>-1420</c:v>
                </c:pt>
                <c:pt idx="260">
                  <c:v>-1410</c:v>
                </c:pt>
                <c:pt idx="261">
                  <c:v>-1400</c:v>
                </c:pt>
                <c:pt idx="262">
                  <c:v>-1390</c:v>
                </c:pt>
                <c:pt idx="263">
                  <c:v>-1380</c:v>
                </c:pt>
                <c:pt idx="264">
                  <c:v>-1370</c:v>
                </c:pt>
                <c:pt idx="265">
                  <c:v>-1360</c:v>
                </c:pt>
                <c:pt idx="266">
                  <c:v>-1350</c:v>
                </c:pt>
                <c:pt idx="267">
                  <c:v>-1340</c:v>
                </c:pt>
                <c:pt idx="268">
                  <c:v>-1330</c:v>
                </c:pt>
                <c:pt idx="269">
                  <c:v>-1320</c:v>
                </c:pt>
                <c:pt idx="270">
                  <c:v>-1310</c:v>
                </c:pt>
                <c:pt idx="271">
                  <c:v>-1300</c:v>
                </c:pt>
                <c:pt idx="272">
                  <c:v>-1290</c:v>
                </c:pt>
                <c:pt idx="273">
                  <c:v>-1280</c:v>
                </c:pt>
                <c:pt idx="274">
                  <c:v>-1270</c:v>
                </c:pt>
                <c:pt idx="275">
                  <c:v>-1260</c:v>
                </c:pt>
                <c:pt idx="276">
                  <c:v>-1250</c:v>
                </c:pt>
                <c:pt idx="277">
                  <c:v>-1240</c:v>
                </c:pt>
                <c:pt idx="278">
                  <c:v>-1230</c:v>
                </c:pt>
                <c:pt idx="279">
                  <c:v>-1220</c:v>
                </c:pt>
                <c:pt idx="280">
                  <c:v>-1210</c:v>
                </c:pt>
                <c:pt idx="281">
                  <c:v>-1200</c:v>
                </c:pt>
                <c:pt idx="282">
                  <c:v>-1190</c:v>
                </c:pt>
                <c:pt idx="283">
                  <c:v>-1180</c:v>
                </c:pt>
                <c:pt idx="284">
                  <c:v>-1170</c:v>
                </c:pt>
                <c:pt idx="285">
                  <c:v>-1160</c:v>
                </c:pt>
                <c:pt idx="286">
                  <c:v>-1150</c:v>
                </c:pt>
                <c:pt idx="287">
                  <c:v>-1140</c:v>
                </c:pt>
                <c:pt idx="288">
                  <c:v>-1130</c:v>
                </c:pt>
                <c:pt idx="289">
                  <c:v>-1120</c:v>
                </c:pt>
                <c:pt idx="290">
                  <c:v>-1110</c:v>
                </c:pt>
                <c:pt idx="291">
                  <c:v>-1100</c:v>
                </c:pt>
                <c:pt idx="292">
                  <c:v>-1090</c:v>
                </c:pt>
                <c:pt idx="293">
                  <c:v>-1080</c:v>
                </c:pt>
                <c:pt idx="294">
                  <c:v>-1070</c:v>
                </c:pt>
                <c:pt idx="295">
                  <c:v>-1060</c:v>
                </c:pt>
                <c:pt idx="296">
                  <c:v>-1050</c:v>
                </c:pt>
                <c:pt idx="297">
                  <c:v>-1040</c:v>
                </c:pt>
                <c:pt idx="298">
                  <c:v>-1030</c:v>
                </c:pt>
                <c:pt idx="299">
                  <c:v>-1020</c:v>
                </c:pt>
                <c:pt idx="300">
                  <c:v>-1010</c:v>
                </c:pt>
                <c:pt idx="301">
                  <c:v>-1000</c:v>
                </c:pt>
                <c:pt idx="302">
                  <c:v>-990</c:v>
                </c:pt>
                <c:pt idx="303">
                  <c:v>-980</c:v>
                </c:pt>
                <c:pt idx="304">
                  <c:v>-970</c:v>
                </c:pt>
                <c:pt idx="305">
                  <c:v>-960</c:v>
                </c:pt>
                <c:pt idx="306">
                  <c:v>-950</c:v>
                </c:pt>
                <c:pt idx="307">
                  <c:v>-940</c:v>
                </c:pt>
                <c:pt idx="308">
                  <c:v>-930</c:v>
                </c:pt>
                <c:pt idx="309">
                  <c:v>-920</c:v>
                </c:pt>
                <c:pt idx="310">
                  <c:v>-910</c:v>
                </c:pt>
                <c:pt idx="311">
                  <c:v>-900</c:v>
                </c:pt>
                <c:pt idx="312">
                  <c:v>-890</c:v>
                </c:pt>
                <c:pt idx="313">
                  <c:v>-880</c:v>
                </c:pt>
                <c:pt idx="314">
                  <c:v>-870</c:v>
                </c:pt>
                <c:pt idx="315">
                  <c:v>-860</c:v>
                </c:pt>
                <c:pt idx="316">
                  <c:v>-850</c:v>
                </c:pt>
                <c:pt idx="317">
                  <c:v>-840</c:v>
                </c:pt>
                <c:pt idx="318">
                  <c:v>-830</c:v>
                </c:pt>
                <c:pt idx="319">
                  <c:v>-820</c:v>
                </c:pt>
                <c:pt idx="320">
                  <c:v>-810</c:v>
                </c:pt>
                <c:pt idx="321">
                  <c:v>-800</c:v>
                </c:pt>
                <c:pt idx="322">
                  <c:v>-790</c:v>
                </c:pt>
                <c:pt idx="323">
                  <c:v>-780</c:v>
                </c:pt>
                <c:pt idx="324">
                  <c:v>-770</c:v>
                </c:pt>
                <c:pt idx="325">
                  <c:v>-760</c:v>
                </c:pt>
                <c:pt idx="326">
                  <c:v>-750</c:v>
                </c:pt>
                <c:pt idx="327">
                  <c:v>-740</c:v>
                </c:pt>
                <c:pt idx="328">
                  <c:v>-730</c:v>
                </c:pt>
                <c:pt idx="329">
                  <c:v>-720</c:v>
                </c:pt>
                <c:pt idx="330">
                  <c:v>-710</c:v>
                </c:pt>
                <c:pt idx="331">
                  <c:v>-700</c:v>
                </c:pt>
                <c:pt idx="332">
                  <c:v>-690</c:v>
                </c:pt>
                <c:pt idx="333">
                  <c:v>-680</c:v>
                </c:pt>
                <c:pt idx="334">
                  <c:v>-670</c:v>
                </c:pt>
                <c:pt idx="335">
                  <c:v>-660</c:v>
                </c:pt>
                <c:pt idx="336">
                  <c:v>-650</c:v>
                </c:pt>
                <c:pt idx="337">
                  <c:v>-640</c:v>
                </c:pt>
                <c:pt idx="338">
                  <c:v>-630</c:v>
                </c:pt>
                <c:pt idx="339">
                  <c:v>-620</c:v>
                </c:pt>
                <c:pt idx="340">
                  <c:v>-610</c:v>
                </c:pt>
                <c:pt idx="341">
                  <c:v>-600</c:v>
                </c:pt>
                <c:pt idx="342">
                  <c:v>-590</c:v>
                </c:pt>
                <c:pt idx="343">
                  <c:v>-580</c:v>
                </c:pt>
                <c:pt idx="344">
                  <c:v>-570</c:v>
                </c:pt>
                <c:pt idx="345">
                  <c:v>-560</c:v>
                </c:pt>
                <c:pt idx="346">
                  <c:v>-550</c:v>
                </c:pt>
                <c:pt idx="347">
                  <c:v>-540</c:v>
                </c:pt>
                <c:pt idx="348">
                  <c:v>-530</c:v>
                </c:pt>
                <c:pt idx="349">
                  <c:v>-520</c:v>
                </c:pt>
                <c:pt idx="350">
                  <c:v>-510</c:v>
                </c:pt>
                <c:pt idx="351">
                  <c:v>-500</c:v>
                </c:pt>
                <c:pt idx="352">
                  <c:v>-490</c:v>
                </c:pt>
                <c:pt idx="353">
                  <c:v>-480</c:v>
                </c:pt>
                <c:pt idx="354">
                  <c:v>-470</c:v>
                </c:pt>
                <c:pt idx="355">
                  <c:v>-460</c:v>
                </c:pt>
                <c:pt idx="356">
                  <c:v>-450</c:v>
                </c:pt>
                <c:pt idx="357">
                  <c:v>-440</c:v>
                </c:pt>
                <c:pt idx="358">
                  <c:v>-430</c:v>
                </c:pt>
                <c:pt idx="359">
                  <c:v>-420</c:v>
                </c:pt>
                <c:pt idx="360">
                  <c:v>-410</c:v>
                </c:pt>
                <c:pt idx="361">
                  <c:v>-400</c:v>
                </c:pt>
                <c:pt idx="362">
                  <c:v>-390</c:v>
                </c:pt>
                <c:pt idx="363">
                  <c:v>-380</c:v>
                </c:pt>
                <c:pt idx="364">
                  <c:v>-370</c:v>
                </c:pt>
                <c:pt idx="365">
                  <c:v>-360</c:v>
                </c:pt>
                <c:pt idx="366">
                  <c:v>-350</c:v>
                </c:pt>
                <c:pt idx="367">
                  <c:v>-340</c:v>
                </c:pt>
                <c:pt idx="368">
                  <c:v>-330</c:v>
                </c:pt>
                <c:pt idx="369">
                  <c:v>-320</c:v>
                </c:pt>
                <c:pt idx="370">
                  <c:v>-310</c:v>
                </c:pt>
                <c:pt idx="371">
                  <c:v>-300</c:v>
                </c:pt>
                <c:pt idx="372">
                  <c:v>-290</c:v>
                </c:pt>
                <c:pt idx="373">
                  <c:v>-280</c:v>
                </c:pt>
                <c:pt idx="374">
                  <c:v>-270</c:v>
                </c:pt>
                <c:pt idx="375">
                  <c:v>-260</c:v>
                </c:pt>
                <c:pt idx="376">
                  <c:v>-250</c:v>
                </c:pt>
                <c:pt idx="377">
                  <c:v>-240</c:v>
                </c:pt>
                <c:pt idx="378">
                  <c:v>-230</c:v>
                </c:pt>
                <c:pt idx="379">
                  <c:v>-220</c:v>
                </c:pt>
                <c:pt idx="380">
                  <c:v>-210</c:v>
                </c:pt>
                <c:pt idx="381">
                  <c:v>-200</c:v>
                </c:pt>
                <c:pt idx="382">
                  <c:v>-190</c:v>
                </c:pt>
                <c:pt idx="383">
                  <c:v>-180</c:v>
                </c:pt>
                <c:pt idx="384">
                  <c:v>-170</c:v>
                </c:pt>
                <c:pt idx="385">
                  <c:v>-160</c:v>
                </c:pt>
                <c:pt idx="386">
                  <c:v>-150</c:v>
                </c:pt>
                <c:pt idx="387">
                  <c:v>-140</c:v>
                </c:pt>
                <c:pt idx="388">
                  <c:v>-130</c:v>
                </c:pt>
                <c:pt idx="389">
                  <c:v>-120</c:v>
                </c:pt>
                <c:pt idx="390">
                  <c:v>-110</c:v>
                </c:pt>
                <c:pt idx="391">
                  <c:v>-100</c:v>
                </c:pt>
                <c:pt idx="392">
                  <c:v>-90</c:v>
                </c:pt>
                <c:pt idx="393">
                  <c:v>-80</c:v>
                </c:pt>
                <c:pt idx="394">
                  <c:v>-70</c:v>
                </c:pt>
                <c:pt idx="395">
                  <c:v>-60</c:v>
                </c:pt>
                <c:pt idx="396">
                  <c:v>-50</c:v>
                </c:pt>
                <c:pt idx="397">
                  <c:v>-40</c:v>
                </c:pt>
                <c:pt idx="398">
                  <c:v>-30</c:v>
                </c:pt>
                <c:pt idx="399">
                  <c:v>-20</c:v>
                </c:pt>
                <c:pt idx="400">
                  <c:v>-10</c:v>
                </c:pt>
                <c:pt idx="401">
                  <c:v>0</c:v>
                </c:pt>
                <c:pt idx="402">
                  <c:v>10</c:v>
                </c:pt>
                <c:pt idx="403">
                  <c:v>20</c:v>
                </c:pt>
                <c:pt idx="404">
                  <c:v>30</c:v>
                </c:pt>
                <c:pt idx="405">
                  <c:v>40</c:v>
                </c:pt>
                <c:pt idx="406">
                  <c:v>50</c:v>
                </c:pt>
                <c:pt idx="407">
                  <c:v>60</c:v>
                </c:pt>
                <c:pt idx="408">
                  <c:v>70</c:v>
                </c:pt>
                <c:pt idx="409">
                  <c:v>80</c:v>
                </c:pt>
                <c:pt idx="410">
                  <c:v>90</c:v>
                </c:pt>
                <c:pt idx="411">
                  <c:v>100</c:v>
                </c:pt>
                <c:pt idx="412">
                  <c:v>110</c:v>
                </c:pt>
                <c:pt idx="413">
                  <c:v>120</c:v>
                </c:pt>
                <c:pt idx="414">
                  <c:v>130</c:v>
                </c:pt>
                <c:pt idx="415">
                  <c:v>140</c:v>
                </c:pt>
                <c:pt idx="416">
                  <c:v>150</c:v>
                </c:pt>
                <c:pt idx="417">
                  <c:v>160</c:v>
                </c:pt>
                <c:pt idx="418">
                  <c:v>170</c:v>
                </c:pt>
                <c:pt idx="419">
                  <c:v>180</c:v>
                </c:pt>
                <c:pt idx="420">
                  <c:v>190</c:v>
                </c:pt>
                <c:pt idx="421">
                  <c:v>200</c:v>
                </c:pt>
                <c:pt idx="422">
                  <c:v>210</c:v>
                </c:pt>
                <c:pt idx="423">
                  <c:v>220</c:v>
                </c:pt>
                <c:pt idx="424">
                  <c:v>230</c:v>
                </c:pt>
                <c:pt idx="425">
                  <c:v>240</c:v>
                </c:pt>
                <c:pt idx="426">
                  <c:v>250</c:v>
                </c:pt>
                <c:pt idx="427">
                  <c:v>260</c:v>
                </c:pt>
                <c:pt idx="428">
                  <c:v>270</c:v>
                </c:pt>
                <c:pt idx="429">
                  <c:v>280</c:v>
                </c:pt>
                <c:pt idx="430">
                  <c:v>290</c:v>
                </c:pt>
                <c:pt idx="431">
                  <c:v>300</c:v>
                </c:pt>
                <c:pt idx="432">
                  <c:v>310</c:v>
                </c:pt>
                <c:pt idx="433">
                  <c:v>320</c:v>
                </c:pt>
                <c:pt idx="434">
                  <c:v>330</c:v>
                </c:pt>
                <c:pt idx="435">
                  <c:v>340</c:v>
                </c:pt>
                <c:pt idx="436">
                  <c:v>350</c:v>
                </c:pt>
                <c:pt idx="437">
                  <c:v>360</c:v>
                </c:pt>
                <c:pt idx="438">
                  <c:v>370</c:v>
                </c:pt>
                <c:pt idx="439">
                  <c:v>380</c:v>
                </c:pt>
                <c:pt idx="440">
                  <c:v>390</c:v>
                </c:pt>
                <c:pt idx="441">
                  <c:v>400</c:v>
                </c:pt>
                <c:pt idx="442">
                  <c:v>410</c:v>
                </c:pt>
                <c:pt idx="443">
                  <c:v>420</c:v>
                </c:pt>
                <c:pt idx="444">
                  <c:v>430</c:v>
                </c:pt>
                <c:pt idx="445">
                  <c:v>440</c:v>
                </c:pt>
                <c:pt idx="446">
                  <c:v>450</c:v>
                </c:pt>
                <c:pt idx="447">
                  <c:v>460</c:v>
                </c:pt>
                <c:pt idx="448">
                  <c:v>470</c:v>
                </c:pt>
                <c:pt idx="449">
                  <c:v>480</c:v>
                </c:pt>
                <c:pt idx="450">
                  <c:v>490</c:v>
                </c:pt>
                <c:pt idx="451">
                  <c:v>500</c:v>
                </c:pt>
                <c:pt idx="452">
                  <c:v>510</c:v>
                </c:pt>
                <c:pt idx="453">
                  <c:v>520</c:v>
                </c:pt>
                <c:pt idx="454">
                  <c:v>530</c:v>
                </c:pt>
                <c:pt idx="455">
                  <c:v>540</c:v>
                </c:pt>
                <c:pt idx="456">
                  <c:v>550</c:v>
                </c:pt>
                <c:pt idx="457">
                  <c:v>560</c:v>
                </c:pt>
                <c:pt idx="458">
                  <c:v>570</c:v>
                </c:pt>
                <c:pt idx="459">
                  <c:v>580</c:v>
                </c:pt>
                <c:pt idx="460">
                  <c:v>590</c:v>
                </c:pt>
                <c:pt idx="461">
                  <c:v>600</c:v>
                </c:pt>
                <c:pt idx="462">
                  <c:v>610</c:v>
                </c:pt>
                <c:pt idx="463">
                  <c:v>620</c:v>
                </c:pt>
                <c:pt idx="464">
                  <c:v>630</c:v>
                </c:pt>
                <c:pt idx="465">
                  <c:v>640</c:v>
                </c:pt>
                <c:pt idx="466">
                  <c:v>650</c:v>
                </c:pt>
                <c:pt idx="467">
                  <c:v>660</c:v>
                </c:pt>
                <c:pt idx="468">
                  <c:v>670</c:v>
                </c:pt>
                <c:pt idx="469">
                  <c:v>680</c:v>
                </c:pt>
                <c:pt idx="470">
                  <c:v>690</c:v>
                </c:pt>
                <c:pt idx="471">
                  <c:v>700</c:v>
                </c:pt>
                <c:pt idx="472">
                  <c:v>710</c:v>
                </c:pt>
                <c:pt idx="473">
                  <c:v>720</c:v>
                </c:pt>
                <c:pt idx="474">
                  <c:v>730</c:v>
                </c:pt>
                <c:pt idx="475">
                  <c:v>740</c:v>
                </c:pt>
                <c:pt idx="476">
                  <c:v>750</c:v>
                </c:pt>
                <c:pt idx="477">
                  <c:v>760</c:v>
                </c:pt>
                <c:pt idx="478">
                  <c:v>770</c:v>
                </c:pt>
                <c:pt idx="479">
                  <c:v>780</c:v>
                </c:pt>
                <c:pt idx="480">
                  <c:v>790</c:v>
                </c:pt>
                <c:pt idx="481">
                  <c:v>800</c:v>
                </c:pt>
                <c:pt idx="482">
                  <c:v>810</c:v>
                </c:pt>
                <c:pt idx="483">
                  <c:v>820</c:v>
                </c:pt>
                <c:pt idx="484">
                  <c:v>830</c:v>
                </c:pt>
                <c:pt idx="485">
                  <c:v>840</c:v>
                </c:pt>
                <c:pt idx="486">
                  <c:v>850</c:v>
                </c:pt>
                <c:pt idx="487">
                  <c:v>860</c:v>
                </c:pt>
                <c:pt idx="488">
                  <c:v>870</c:v>
                </c:pt>
                <c:pt idx="489">
                  <c:v>880</c:v>
                </c:pt>
                <c:pt idx="490">
                  <c:v>890</c:v>
                </c:pt>
                <c:pt idx="491">
                  <c:v>900</c:v>
                </c:pt>
                <c:pt idx="492">
                  <c:v>910</c:v>
                </c:pt>
                <c:pt idx="493">
                  <c:v>920</c:v>
                </c:pt>
                <c:pt idx="494">
                  <c:v>930</c:v>
                </c:pt>
                <c:pt idx="495">
                  <c:v>940</c:v>
                </c:pt>
                <c:pt idx="496">
                  <c:v>950</c:v>
                </c:pt>
                <c:pt idx="497">
                  <c:v>960</c:v>
                </c:pt>
                <c:pt idx="498">
                  <c:v>970</c:v>
                </c:pt>
                <c:pt idx="499">
                  <c:v>980</c:v>
                </c:pt>
                <c:pt idx="500">
                  <c:v>990</c:v>
                </c:pt>
                <c:pt idx="501">
                  <c:v>1000</c:v>
                </c:pt>
                <c:pt idx="502">
                  <c:v>1010</c:v>
                </c:pt>
                <c:pt idx="503">
                  <c:v>1020</c:v>
                </c:pt>
                <c:pt idx="504">
                  <c:v>1030</c:v>
                </c:pt>
                <c:pt idx="505">
                  <c:v>1040</c:v>
                </c:pt>
                <c:pt idx="506">
                  <c:v>1050</c:v>
                </c:pt>
                <c:pt idx="507">
                  <c:v>1060</c:v>
                </c:pt>
                <c:pt idx="508">
                  <c:v>1070</c:v>
                </c:pt>
                <c:pt idx="509">
                  <c:v>1080</c:v>
                </c:pt>
                <c:pt idx="510">
                  <c:v>1090</c:v>
                </c:pt>
                <c:pt idx="511">
                  <c:v>1100</c:v>
                </c:pt>
                <c:pt idx="512">
                  <c:v>1110</c:v>
                </c:pt>
                <c:pt idx="513">
                  <c:v>1120</c:v>
                </c:pt>
                <c:pt idx="514">
                  <c:v>1130</c:v>
                </c:pt>
                <c:pt idx="515">
                  <c:v>1140</c:v>
                </c:pt>
                <c:pt idx="516">
                  <c:v>1150</c:v>
                </c:pt>
                <c:pt idx="517">
                  <c:v>1160</c:v>
                </c:pt>
                <c:pt idx="518">
                  <c:v>1170</c:v>
                </c:pt>
                <c:pt idx="519">
                  <c:v>1180</c:v>
                </c:pt>
                <c:pt idx="520">
                  <c:v>1190</c:v>
                </c:pt>
                <c:pt idx="521">
                  <c:v>1200</c:v>
                </c:pt>
                <c:pt idx="522">
                  <c:v>1210</c:v>
                </c:pt>
                <c:pt idx="523">
                  <c:v>1220</c:v>
                </c:pt>
                <c:pt idx="524">
                  <c:v>1230</c:v>
                </c:pt>
                <c:pt idx="525">
                  <c:v>1240</c:v>
                </c:pt>
                <c:pt idx="526">
                  <c:v>1250</c:v>
                </c:pt>
                <c:pt idx="527">
                  <c:v>1260</c:v>
                </c:pt>
                <c:pt idx="528">
                  <c:v>1270</c:v>
                </c:pt>
                <c:pt idx="529">
                  <c:v>1280</c:v>
                </c:pt>
                <c:pt idx="530">
                  <c:v>1290</c:v>
                </c:pt>
                <c:pt idx="531">
                  <c:v>1300</c:v>
                </c:pt>
                <c:pt idx="532">
                  <c:v>1310</c:v>
                </c:pt>
                <c:pt idx="533">
                  <c:v>1320</c:v>
                </c:pt>
                <c:pt idx="534">
                  <c:v>1330</c:v>
                </c:pt>
                <c:pt idx="535">
                  <c:v>1340</c:v>
                </c:pt>
                <c:pt idx="536">
                  <c:v>1350</c:v>
                </c:pt>
                <c:pt idx="537">
                  <c:v>1360</c:v>
                </c:pt>
                <c:pt idx="538">
                  <c:v>1370</c:v>
                </c:pt>
                <c:pt idx="539">
                  <c:v>1380</c:v>
                </c:pt>
                <c:pt idx="540">
                  <c:v>1390</c:v>
                </c:pt>
                <c:pt idx="541">
                  <c:v>1400</c:v>
                </c:pt>
                <c:pt idx="542">
                  <c:v>1410</c:v>
                </c:pt>
                <c:pt idx="543">
                  <c:v>1420</c:v>
                </c:pt>
                <c:pt idx="544">
                  <c:v>1430</c:v>
                </c:pt>
                <c:pt idx="545">
                  <c:v>1440</c:v>
                </c:pt>
                <c:pt idx="546">
                  <c:v>1450</c:v>
                </c:pt>
                <c:pt idx="547">
                  <c:v>1460</c:v>
                </c:pt>
                <c:pt idx="548">
                  <c:v>1470</c:v>
                </c:pt>
                <c:pt idx="549">
                  <c:v>1480</c:v>
                </c:pt>
                <c:pt idx="550">
                  <c:v>1490</c:v>
                </c:pt>
                <c:pt idx="551">
                  <c:v>1500</c:v>
                </c:pt>
                <c:pt idx="552">
                  <c:v>1510</c:v>
                </c:pt>
                <c:pt idx="553">
                  <c:v>1520</c:v>
                </c:pt>
                <c:pt idx="554">
                  <c:v>1530</c:v>
                </c:pt>
                <c:pt idx="555">
                  <c:v>1540</c:v>
                </c:pt>
                <c:pt idx="556">
                  <c:v>1550</c:v>
                </c:pt>
                <c:pt idx="557">
                  <c:v>1560</c:v>
                </c:pt>
                <c:pt idx="558">
                  <c:v>1570</c:v>
                </c:pt>
                <c:pt idx="559">
                  <c:v>1580</c:v>
                </c:pt>
                <c:pt idx="560">
                  <c:v>1590</c:v>
                </c:pt>
                <c:pt idx="561">
                  <c:v>1600</c:v>
                </c:pt>
                <c:pt idx="562">
                  <c:v>1610</c:v>
                </c:pt>
                <c:pt idx="563">
                  <c:v>1620</c:v>
                </c:pt>
                <c:pt idx="564">
                  <c:v>1630</c:v>
                </c:pt>
                <c:pt idx="565">
                  <c:v>1640</c:v>
                </c:pt>
                <c:pt idx="566">
                  <c:v>1650</c:v>
                </c:pt>
                <c:pt idx="567">
                  <c:v>1660</c:v>
                </c:pt>
                <c:pt idx="568">
                  <c:v>1670</c:v>
                </c:pt>
                <c:pt idx="569">
                  <c:v>1680</c:v>
                </c:pt>
                <c:pt idx="570">
                  <c:v>1690</c:v>
                </c:pt>
                <c:pt idx="571">
                  <c:v>1700</c:v>
                </c:pt>
                <c:pt idx="572">
                  <c:v>1710</c:v>
                </c:pt>
                <c:pt idx="573">
                  <c:v>1720</c:v>
                </c:pt>
                <c:pt idx="574">
                  <c:v>1730</c:v>
                </c:pt>
                <c:pt idx="575">
                  <c:v>1740</c:v>
                </c:pt>
                <c:pt idx="576">
                  <c:v>1750</c:v>
                </c:pt>
                <c:pt idx="577">
                  <c:v>1760</c:v>
                </c:pt>
                <c:pt idx="578">
                  <c:v>1770</c:v>
                </c:pt>
                <c:pt idx="579">
                  <c:v>1780</c:v>
                </c:pt>
                <c:pt idx="580">
                  <c:v>1790</c:v>
                </c:pt>
                <c:pt idx="581">
                  <c:v>1800</c:v>
                </c:pt>
                <c:pt idx="582">
                  <c:v>1810</c:v>
                </c:pt>
                <c:pt idx="583">
                  <c:v>1820</c:v>
                </c:pt>
                <c:pt idx="584">
                  <c:v>1830</c:v>
                </c:pt>
                <c:pt idx="585">
                  <c:v>1840</c:v>
                </c:pt>
                <c:pt idx="586">
                  <c:v>1850</c:v>
                </c:pt>
                <c:pt idx="587">
                  <c:v>1860</c:v>
                </c:pt>
                <c:pt idx="588">
                  <c:v>1870</c:v>
                </c:pt>
                <c:pt idx="589">
                  <c:v>1880</c:v>
                </c:pt>
                <c:pt idx="590">
                  <c:v>1890</c:v>
                </c:pt>
                <c:pt idx="591">
                  <c:v>1900</c:v>
                </c:pt>
                <c:pt idx="592">
                  <c:v>1910</c:v>
                </c:pt>
                <c:pt idx="593">
                  <c:v>1920</c:v>
                </c:pt>
                <c:pt idx="594">
                  <c:v>1930</c:v>
                </c:pt>
                <c:pt idx="595">
                  <c:v>1940</c:v>
                </c:pt>
                <c:pt idx="596">
                  <c:v>1950</c:v>
                </c:pt>
                <c:pt idx="597">
                  <c:v>1960</c:v>
                </c:pt>
                <c:pt idx="598">
                  <c:v>1970</c:v>
                </c:pt>
                <c:pt idx="599">
                  <c:v>1980</c:v>
                </c:pt>
                <c:pt idx="600">
                  <c:v>1990</c:v>
                </c:pt>
                <c:pt idx="601">
                  <c:v>2000</c:v>
                </c:pt>
                <c:pt idx="602">
                  <c:v>2010</c:v>
                </c:pt>
                <c:pt idx="603">
                  <c:v>2020</c:v>
                </c:pt>
                <c:pt idx="604">
                  <c:v>2030</c:v>
                </c:pt>
                <c:pt idx="605">
                  <c:v>2040</c:v>
                </c:pt>
              </c:numCache>
            </c:numRef>
          </c:xVal>
          <c:yVal>
            <c:numRef>
              <c:f>Data!$H$2:$H$607</c:f>
              <c:numCache>
                <c:formatCode>0</c:formatCode>
                <c:ptCount val="606"/>
                <c:pt idx="181">
                  <c:v>3150</c:v>
                </c:pt>
                <c:pt idx="182">
                  <c:v>3160</c:v>
                </c:pt>
                <c:pt idx="183">
                  <c:v>3170</c:v>
                </c:pt>
                <c:pt idx="184">
                  <c:v>3180</c:v>
                </c:pt>
                <c:pt idx="185">
                  <c:v>3190</c:v>
                </c:pt>
                <c:pt idx="186">
                  <c:v>3200</c:v>
                </c:pt>
                <c:pt idx="187">
                  <c:v>3210</c:v>
                </c:pt>
                <c:pt idx="188">
                  <c:v>3220</c:v>
                </c:pt>
                <c:pt idx="189">
                  <c:v>3230</c:v>
                </c:pt>
                <c:pt idx="190">
                  <c:v>3240</c:v>
                </c:pt>
                <c:pt idx="191">
                  <c:v>3250</c:v>
                </c:pt>
                <c:pt idx="192">
                  <c:v>3260</c:v>
                </c:pt>
                <c:pt idx="193">
                  <c:v>3270</c:v>
                </c:pt>
                <c:pt idx="194">
                  <c:v>3280</c:v>
                </c:pt>
                <c:pt idx="195">
                  <c:v>3290</c:v>
                </c:pt>
                <c:pt idx="196">
                  <c:v>3300</c:v>
                </c:pt>
                <c:pt idx="197">
                  <c:v>3310</c:v>
                </c:pt>
                <c:pt idx="198">
                  <c:v>3320</c:v>
                </c:pt>
                <c:pt idx="199">
                  <c:v>3330</c:v>
                </c:pt>
                <c:pt idx="200">
                  <c:v>3340</c:v>
                </c:pt>
                <c:pt idx="201">
                  <c:v>3350</c:v>
                </c:pt>
                <c:pt idx="202">
                  <c:v>3360</c:v>
                </c:pt>
                <c:pt idx="203">
                  <c:v>3370</c:v>
                </c:pt>
                <c:pt idx="204">
                  <c:v>3380</c:v>
                </c:pt>
                <c:pt idx="205">
                  <c:v>3390</c:v>
                </c:pt>
                <c:pt idx="206">
                  <c:v>3400</c:v>
                </c:pt>
                <c:pt idx="207">
                  <c:v>3400</c:v>
                </c:pt>
                <c:pt idx="208">
                  <c:v>3400</c:v>
                </c:pt>
                <c:pt idx="209">
                  <c:v>3400</c:v>
                </c:pt>
                <c:pt idx="210">
                  <c:v>3400</c:v>
                </c:pt>
                <c:pt idx="211">
                  <c:v>3400</c:v>
                </c:pt>
                <c:pt idx="212">
                  <c:v>3400</c:v>
                </c:pt>
                <c:pt idx="213">
                  <c:v>3400</c:v>
                </c:pt>
                <c:pt idx="214">
                  <c:v>3400</c:v>
                </c:pt>
                <c:pt idx="215">
                  <c:v>3400</c:v>
                </c:pt>
                <c:pt idx="216">
                  <c:v>3400</c:v>
                </c:pt>
                <c:pt idx="217">
                  <c:v>3400</c:v>
                </c:pt>
                <c:pt idx="218">
                  <c:v>3400</c:v>
                </c:pt>
                <c:pt idx="219">
                  <c:v>3400</c:v>
                </c:pt>
                <c:pt idx="220">
                  <c:v>3400</c:v>
                </c:pt>
                <c:pt idx="221">
                  <c:v>3400</c:v>
                </c:pt>
                <c:pt idx="222">
                  <c:v>3400</c:v>
                </c:pt>
                <c:pt idx="223">
                  <c:v>3390</c:v>
                </c:pt>
                <c:pt idx="224">
                  <c:v>3380</c:v>
                </c:pt>
                <c:pt idx="225">
                  <c:v>3370</c:v>
                </c:pt>
                <c:pt idx="226">
                  <c:v>3360</c:v>
                </c:pt>
                <c:pt idx="227">
                  <c:v>3350</c:v>
                </c:pt>
                <c:pt idx="228">
                  <c:v>3340</c:v>
                </c:pt>
                <c:pt idx="229">
                  <c:v>3330</c:v>
                </c:pt>
                <c:pt idx="230">
                  <c:v>3320</c:v>
                </c:pt>
                <c:pt idx="231">
                  <c:v>3310</c:v>
                </c:pt>
                <c:pt idx="232">
                  <c:v>3326</c:v>
                </c:pt>
                <c:pt idx="233">
                  <c:v>3342</c:v>
                </c:pt>
                <c:pt idx="234">
                  <c:v>3358</c:v>
                </c:pt>
                <c:pt idx="235">
                  <c:v>3374</c:v>
                </c:pt>
                <c:pt idx="236">
                  <c:v>3390</c:v>
                </c:pt>
                <c:pt idx="237">
                  <c:v>3406</c:v>
                </c:pt>
                <c:pt idx="238">
                  <c:v>3422</c:v>
                </c:pt>
                <c:pt idx="239">
                  <c:v>3438</c:v>
                </c:pt>
                <c:pt idx="240">
                  <c:v>3454</c:v>
                </c:pt>
                <c:pt idx="241">
                  <c:v>3470</c:v>
                </c:pt>
                <c:pt idx="242">
                  <c:v>3486</c:v>
                </c:pt>
                <c:pt idx="243">
                  <c:v>3502</c:v>
                </c:pt>
                <c:pt idx="244">
                  <c:v>3518</c:v>
                </c:pt>
                <c:pt idx="245">
                  <c:v>3534</c:v>
                </c:pt>
                <c:pt idx="246">
                  <c:v>3550</c:v>
                </c:pt>
                <c:pt idx="247">
                  <c:v>3566</c:v>
                </c:pt>
                <c:pt idx="248">
                  <c:v>3582</c:v>
                </c:pt>
                <c:pt idx="249">
                  <c:v>3598</c:v>
                </c:pt>
                <c:pt idx="250">
                  <c:v>3614</c:v>
                </c:pt>
                <c:pt idx="251">
                  <c:v>3630</c:v>
                </c:pt>
                <c:pt idx="252">
                  <c:v>3646</c:v>
                </c:pt>
                <c:pt idx="253">
                  <c:v>3662</c:v>
                </c:pt>
                <c:pt idx="254">
                  <c:v>3678</c:v>
                </c:pt>
                <c:pt idx="255">
                  <c:v>3694</c:v>
                </c:pt>
                <c:pt idx="256">
                  <c:v>3710</c:v>
                </c:pt>
                <c:pt idx="257">
                  <c:v>3726</c:v>
                </c:pt>
                <c:pt idx="258">
                  <c:v>3742</c:v>
                </c:pt>
                <c:pt idx="259">
                  <c:v>3758</c:v>
                </c:pt>
                <c:pt idx="260">
                  <c:v>3774</c:v>
                </c:pt>
                <c:pt idx="261">
                  <c:v>3790</c:v>
                </c:pt>
                <c:pt idx="262">
                  <c:v>3766</c:v>
                </c:pt>
                <c:pt idx="263">
                  <c:v>3742</c:v>
                </c:pt>
                <c:pt idx="264">
                  <c:v>3718</c:v>
                </c:pt>
                <c:pt idx="265">
                  <c:v>3694</c:v>
                </c:pt>
                <c:pt idx="266">
                  <c:v>3670</c:v>
                </c:pt>
                <c:pt idx="267">
                  <c:v>3646</c:v>
                </c:pt>
                <c:pt idx="268">
                  <c:v>3622</c:v>
                </c:pt>
                <c:pt idx="269">
                  <c:v>3598</c:v>
                </c:pt>
                <c:pt idx="270">
                  <c:v>3574</c:v>
                </c:pt>
                <c:pt idx="271">
                  <c:v>3550</c:v>
                </c:pt>
                <c:pt idx="272">
                  <c:v>3526</c:v>
                </c:pt>
                <c:pt idx="273">
                  <c:v>3502</c:v>
                </c:pt>
                <c:pt idx="274">
                  <c:v>3478</c:v>
                </c:pt>
                <c:pt idx="275">
                  <c:v>3454</c:v>
                </c:pt>
                <c:pt idx="276">
                  <c:v>3430</c:v>
                </c:pt>
                <c:pt idx="277">
                  <c:v>3406</c:v>
                </c:pt>
                <c:pt idx="278">
                  <c:v>3382</c:v>
                </c:pt>
                <c:pt idx="279">
                  <c:v>3358</c:v>
                </c:pt>
                <c:pt idx="280">
                  <c:v>3334</c:v>
                </c:pt>
                <c:pt idx="281">
                  <c:v>3310</c:v>
                </c:pt>
                <c:pt idx="282">
                  <c:v>3290</c:v>
                </c:pt>
                <c:pt idx="283">
                  <c:v>3270</c:v>
                </c:pt>
                <c:pt idx="284">
                  <c:v>3250</c:v>
                </c:pt>
                <c:pt idx="285">
                  <c:v>3230</c:v>
                </c:pt>
                <c:pt idx="286">
                  <c:v>3210</c:v>
                </c:pt>
                <c:pt idx="287">
                  <c:v>3190</c:v>
                </c:pt>
                <c:pt idx="288">
                  <c:v>3170</c:v>
                </c:pt>
                <c:pt idx="289">
                  <c:v>3150</c:v>
                </c:pt>
                <c:pt idx="290">
                  <c:v>3130</c:v>
                </c:pt>
                <c:pt idx="291">
                  <c:v>3110</c:v>
                </c:pt>
                <c:pt idx="292">
                  <c:v>3090</c:v>
                </c:pt>
                <c:pt idx="293">
                  <c:v>3090</c:v>
                </c:pt>
                <c:pt idx="294">
                  <c:v>3090</c:v>
                </c:pt>
                <c:pt idx="295">
                  <c:v>3090</c:v>
                </c:pt>
                <c:pt idx="296">
                  <c:v>3090</c:v>
                </c:pt>
                <c:pt idx="297">
                  <c:v>3090</c:v>
                </c:pt>
                <c:pt idx="298">
                  <c:v>3090</c:v>
                </c:pt>
                <c:pt idx="299">
                  <c:v>3090</c:v>
                </c:pt>
                <c:pt idx="300">
                  <c:v>3090</c:v>
                </c:pt>
                <c:pt idx="301">
                  <c:v>3090</c:v>
                </c:pt>
                <c:pt idx="302">
                  <c:v>3100</c:v>
                </c:pt>
                <c:pt idx="303">
                  <c:v>3110</c:v>
                </c:pt>
                <c:pt idx="304">
                  <c:v>3120</c:v>
                </c:pt>
                <c:pt idx="305">
                  <c:v>3130</c:v>
                </c:pt>
                <c:pt idx="306">
                  <c:v>3140</c:v>
                </c:pt>
                <c:pt idx="307">
                  <c:v>3150</c:v>
                </c:pt>
                <c:pt idx="308">
                  <c:v>3160</c:v>
                </c:pt>
                <c:pt idx="309">
                  <c:v>3170</c:v>
                </c:pt>
                <c:pt idx="310">
                  <c:v>3180</c:v>
                </c:pt>
                <c:pt idx="311">
                  <c:v>3180</c:v>
                </c:pt>
                <c:pt idx="312">
                  <c:v>3180</c:v>
                </c:pt>
                <c:pt idx="313">
                  <c:v>3180</c:v>
                </c:pt>
                <c:pt idx="314">
                  <c:v>3180</c:v>
                </c:pt>
                <c:pt idx="315">
                  <c:v>3180</c:v>
                </c:pt>
                <c:pt idx="316">
                  <c:v>3180</c:v>
                </c:pt>
                <c:pt idx="317">
                  <c:v>3180</c:v>
                </c:pt>
                <c:pt idx="318">
                  <c:v>3180</c:v>
                </c:pt>
                <c:pt idx="319">
                  <c:v>3180</c:v>
                </c:pt>
                <c:pt idx="320">
                  <c:v>3180</c:v>
                </c:pt>
                <c:pt idx="321">
                  <c:v>3180</c:v>
                </c:pt>
                <c:pt idx="322">
                  <c:v>3180</c:v>
                </c:pt>
                <c:pt idx="323">
                  <c:v>3180</c:v>
                </c:pt>
                <c:pt idx="324">
                  <c:v>3180</c:v>
                </c:pt>
                <c:pt idx="325">
                  <c:v>3180</c:v>
                </c:pt>
                <c:pt idx="326">
                  <c:v>3180</c:v>
                </c:pt>
                <c:pt idx="327">
                  <c:v>3200</c:v>
                </c:pt>
                <c:pt idx="328">
                  <c:v>3220</c:v>
                </c:pt>
                <c:pt idx="329">
                  <c:v>3240</c:v>
                </c:pt>
                <c:pt idx="330">
                  <c:v>3260</c:v>
                </c:pt>
                <c:pt idx="331">
                  <c:v>3280</c:v>
                </c:pt>
                <c:pt idx="332">
                  <c:v>3300</c:v>
                </c:pt>
                <c:pt idx="333">
                  <c:v>3320</c:v>
                </c:pt>
                <c:pt idx="334">
                  <c:v>3340</c:v>
                </c:pt>
                <c:pt idx="335">
                  <c:v>3360</c:v>
                </c:pt>
                <c:pt idx="336">
                  <c:v>3380</c:v>
                </c:pt>
                <c:pt idx="337">
                  <c:v>3400</c:v>
                </c:pt>
                <c:pt idx="338">
                  <c:v>3420</c:v>
                </c:pt>
                <c:pt idx="339">
                  <c:v>3440</c:v>
                </c:pt>
                <c:pt idx="340">
                  <c:v>3460</c:v>
                </c:pt>
                <c:pt idx="341">
                  <c:v>3480</c:v>
                </c:pt>
                <c:pt idx="342">
                  <c:v>3500</c:v>
                </c:pt>
                <c:pt idx="343">
                  <c:v>3520</c:v>
                </c:pt>
                <c:pt idx="344">
                  <c:v>3540</c:v>
                </c:pt>
                <c:pt idx="345">
                  <c:v>3560</c:v>
                </c:pt>
                <c:pt idx="346">
                  <c:v>3580</c:v>
                </c:pt>
                <c:pt idx="347">
                  <c:v>3600</c:v>
                </c:pt>
                <c:pt idx="348">
                  <c:v>3620</c:v>
                </c:pt>
                <c:pt idx="349">
                  <c:v>3640</c:v>
                </c:pt>
                <c:pt idx="350">
                  <c:v>3660</c:v>
                </c:pt>
                <c:pt idx="351">
                  <c:v>3680</c:v>
                </c:pt>
                <c:pt idx="352">
                  <c:v>3700</c:v>
                </c:pt>
                <c:pt idx="353">
                  <c:v>3720</c:v>
                </c:pt>
                <c:pt idx="354">
                  <c:v>3740</c:v>
                </c:pt>
                <c:pt idx="355">
                  <c:v>3760</c:v>
                </c:pt>
                <c:pt idx="356">
                  <c:v>3780</c:v>
                </c:pt>
                <c:pt idx="357">
                  <c:v>3800</c:v>
                </c:pt>
                <c:pt idx="358">
                  <c:v>3820</c:v>
                </c:pt>
                <c:pt idx="359">
                  <c:v>3810</c:v>
                </c:pt>
                <c:pt idx="360">
                  <c:v>3800</c:v>
                </c:pt>
                <c:pt idx="361">
                  <c:v>3790</c:v>
                </c:pt>
                <c:pt idx="362">
                  <c:v>3780</c:v>
                </c:pt>
                <c:pt idx="363">
                  <c:v>3770</c:v>
                </c:pt>
                <c:pt idx="364">
                  <c:v>3760</c:v>
                </c:pt>
                <c:pt idx="365">
                  <c:v>3750</c:v>
                </c:pt>
                <c:pt idx="366">
                  <c:v>3740</c:v>
                </c:pt>
                <c:pt idx="367">
                  <c:v>3730</c:v>
                </c:pt>
                <c:pt idx="368">
                  <c:v>3780</c:v>
                </c:pt>
                <c:pt idx="369">
                  <c:v>3830</c:v>
                </c:pt>
                <c:pt idx="370">
                  <c:v>3880</c:v>
                </c:pt>
                <c:pt idx="371">
                  <c:v>3825</c:v>
                </c:pt>
                <c:pt idx="372">
                  <c:v>3770</c:v>
                </c:pt>
                <c:pt idx="373">
                  <c:v>3715</c:v>
                </c:pt>
                <c:pt idx="374">
                  <c:v>3660</c:v>
                </c:pt>
                <c:pt idx="375">
                  <c:v>3605</c:v>
                </c:pt>
                <c:pt idx="376">
                  <c:v>3550</c:v>
                </c:pt>
                <c:pt idx="377">
                  <c:v>3495</c:v>
                </c:pt>
                <c:pt idx="378">
                  <c:v>3440</c:v>
                </c:pt>
                <c:pt idx="379">
                  <c:v>3385</c:v>
                </c:pt>
                <c:pt idx="380">
                  <c:v>3330</c:v>
                </c:pt>
                <c:pt idx="381">
                  <c:v>3275</c:v>
                </c:pt>
                <c:pt idx="382">
                  <c:v>3220</c:v>
                </c:pt>
                <c:pt idx="383">
                  <c:v>3165</c:v>
                </c:pt>
                <c:pt idx="384">
                  <c:v>3110</c:v>
                </c:pt>
                <c:pt idx="385">
                  <c:v>3055</c:v>
                </c:pt>
                <c:pt idx="386">
                  <c:v>3000</c:v>
                </c:pt>
              </c:numCache>
            </c:numRef>
          </c:yVal>
          <c:smooth val="1"/>
        </c:ser>
        <c:ser>
          <c:idx val="8"/>
          <c:order val="4"/>
          <c:tx>
            <c:v>Roman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Data!$A$2:$A$607</c:f>
              <c:numCache>
                <c:formatCode>0</c:formatCode>
                <c:ptCount val="606"/>
                <c:pt idx="0">
                  <c:v>-4010</c:v>
                </c:pt>
                <c:pt idx="1">
                  <c:v>-4000</c:v>
                </c:pt>
                <c:pt idx="2">
                  <c:v>-3990</c:v>
                </c:pt>
                <c:pt idx="3">
                  <c:v>-3980</c:v>
                </c:pt>
                <c:pt idx="4">
                  <c:v>-3970</c:v>
                </c:pt>
                <c:pt idx="5">
                  <c:v>-3960</c:v>
                </c:pt>
                <c:pt idx="6">
                  <c:v>-3950</c:v>
                </c:pt>
                <c:pt idx="7">
                  <c:v>-3940</c:v>
                </c:pt>
                <c:pt idx="8">
                  <c:v>-3930</c:v>
                </c:pt>
                <c:pt idx="9">
                  <c:v>-3920</c:v>
                </c:pt>
                <c:pt idx="10">
                  <c:v>-3910</c:v>
                </c:pt>
                <c:pt idx="11">
                  <c:v>-3900</c:v>
                </c:pt>
                <c:pt idx="12">
                  <c:v>-3890</c:v>
                </c:pt>
                <c:pt idx="13">
                  <c:v>-3880</c:v>
                </c:pt>
                <c:pt idx="14">
                  <c:v>-3870</c:v>
                </c:pt>
                <c:pt idx="15">
                  <c:v>-3860</c:v>
                </c:pt>
                <c:pt idx="16">
                  <c:v>-3850</c:v>
                </c:pt>
                <c:pt idx="17">
                  <c:v>-3840</c:v>
                </c:pt>
                <c:pt idx="18">
                  <c:v>-3830</c:v>
                </c:pt>
                <c:pt idx="19">
                  <c:v>-3820</c:v>
                </c:pt>
                <c:pt idx="20">
                  <c:v>-3810</c:v>
                </c:pt>
                <c:pt idx="21">
                  <c:v>-3800</c:v>
                </c:pt>
                <c:pt idx="22">
                  <c:v>-3790</c:v>
                </c:pt>
                <c:pt idx="23">
                  <c:v>-3780</c:v>
                </c:pt>
                <c:pt idx="24">
                  <c:v>-3770</c:v>
                </c:pt>
                <c:pt idx="25">
                  <c:v>-3760</c:v>
                </c:pt>
                <c:pt idx="26">
                  <c:v>-3750</c:v>
                </c:pt>
                <c:pt idx="27">
                  <c:v>-3740</c:v>
                </c:pt>
                <c:pt idx="28">
                  <c:v>-3730</c:v>
                </c:pt>
                <c:pt idx="29">
                  <c:v>-3720</c:v>
                </c:pt>
                <c:pt idx="30">
                  <c:v>-3710</c:v>
                </c:pt>
                <c:pt idx="31">
                  <c:v>-3700</c:v>
                </c:pt>
                <c:pt idx="32">
                  <c:v>-3690</c:v>
                </c:pt>
                <c:pt idx="33">
                  <c:v>-3680</c:v>
                </c:pt>
                <c:pt idx="34">
                  <c:v>-3670</c:v>
                </c:pt>
                <c:pt idx="35">
                  <c:v>-3660</c:v>
                </c:pt>
                <c:pt idx="36">
                  <c:v>-3650</c:v>
                </c:pt>
                <c:pt idx="37">
                  <c:v>-3640</c:v>
                </c:pt>
                <c:pt idx="38">
                  <c:v>-3630</c:v>
                </c:pt>
                <c:pt idx="39">
                  <c:v>-3620</c:v>
                </c:pt>
                <c:pt idx="40">
                  <c:v>-3610</c:v>
                </c:pt>
                <c:pt idx="41">
                  <c:v>-3600</c:v>
                </c:pt>
                <c:pt idx="42">
                  <c:v>-3590</c:v>
                </c:pt>
                <c:pt idx="43">
                  <c:v>-3580</c:v>
                </c:pt>
                <c:pt idx="44">
                  <c:v>-3570</c:v>
                </c:pt>
                <c:pt idx="45">
                  <c:v>-3560</c:v>
                </c:pt>
                <c:pt idx="46">
                  <c:v>-3550</c:v>
                </c:pt>
                <c:pt idx="47">
                  <c:v>-3540</c:v>
                </c:pt>
                <c:pt idx="48">
                  <c:v>-3530</c:v>
                </c:pt>
                <c:pt idx="49">
                  <c:v>-3520</c:v>
                </c:pt>
                <c:pt idx="50">
                  <c:v>-3510</c:v>
                </c:pt>
                <c:pt idx="51">
                  <c:v>-3500</c:v>
                </c:pt>
                <c:pt idx="52">
                  <c:v>-3490</c:v>
                </c:pt>
                <c:pt idx="53">
                  <c:v>-3480</c:v>
                </c:pt>
                <c:pt idx="54">
                  <c:v>-3470</c:v>
                </c:pt>
                <c:pt idx="55">
                  <c:v>-3460</c:v>
                </c:pt>
                <c:pt idx="56">
                  <c:v>-3450</c:v>
                </c:pt>
                <c:pt idx="57">
                  <c:v>-3440</c:v>
                </c:pt>
                <c:pt idx="58">
                  <c:v>-3430</c:v>
                </c:pt>
                <c:pt idx="59">
                  <c:v>-3420</c:v>
                </c:pt>
                <c:pt idx="60">
                  <c:v>-3410</c:v>
                </c:pt>
                <c:pt idx="61">
                  <c:v>-3400</c:v>
                </c:pt>
                <c:pt idx="62">
                  <c:v>-3390</c:v>
                </c:pt>
                <c:pt idx="63">
                  <c:v>-3380</c:v>
                </c:pt>
                <c:pt idx="64">
                  <c:v>-3370</c:v>
                </c:pt>
                <c:pt idx="65">
                  <c:v>-3360</c:v>
                </c:pt>
                <c:pt idx="66">
                  <c:v>-3350</c:v>
                </c:pt>
                <c:pt idx="67">
                  <c:v>-3340</c:v>
                </c:pt>
                <c:pt idx="68">
                  <c:v>-3330</c:v>
                </c:pt>
                <c:pt idx="69">
                  <c:v>-3320</c:v>
                </c:pt>
                <c:pt idx="70">
                  <c:v>-3310</c:v>
                </c:pt>
                <c:pt idx="71">
                  <c:v>-3300</c:v>
                </c:pt>
                <c:pt idx="72">
                  <c:v>-3290</c:v>
                </c:pt>
                <c:pt idx="73">
                  <c:v>-3280</c:v>
                </c:pt>
                <c:pt idx="74">
                  <c:v>-3270</c:v>
                </c:pt>
                <c:pt idx="75">
                  <c:v>-3260</c:v>
                </c:pt>
                <c:pt idx="76">
                  <c:v>-3250</c:v>
                </c:pt>
                <c:pt idx="77">
                  <c:v>-3240</c:v>
                </c:pt>
                <c:pt idx="78">
                  <c:v>-3230</c:v>
                </c:pt>
                <c:pt idx="79">
                  <c:v>-3220</c:v>
                </c:pt>
                <c:pt idx="80">
                  <c:v>-3210</c:v>
                </c:pt>
                <c:pt idx="81">
                  <c:v>-3200</c:v>
                </c:pt>
                <c:pt idx="82">
                  <c:v>-3190</c:v>
                </c:pt>
                <c:pt idx="83">
                  <c:v>-3180</c:v>
                </c:pt>
                <c:pt idx="84">
                  <c:v>-3170</c:v>
                </c:pt>
                <c:pt idx="85">
                  <c:v>-3160</c:v>
                </c:pt>
                <c:pt idx="86">
                  <c:v>-3150</c:v>
                </c:pt>
                <c:pt idx="87">
                  <c:v>-3140</c:v>
                </c:pt>
                <c:pt idx="88">
                  <c:v>-3130</c:v>
                </c:pt>
                <c:pt idx="89">
                  <c:v>-3120</c:v>
                </c:pt>
                <c:pt idx="90">
                  <c:v>-3110</c:v>
                </c:pt>
                <c:pt idx="91">
                  <c:v>-3100</c:v>
                </c:pt>
                <c:pt idx="92">
                  <c:v>-3090</c:v>
                </c:pt>
                <c:pt idx="93">
                  <c:v>-3080</c:v>
                </c:pt>
                <c:pt idx="94">
                  <c:v>-3070</c:v>
                </c:pt>
                <c:pt idx="95">
                  <c:v>-3060</c:v>
                </c:pt>
                <c:pt idx="96">
                  <c:v>-3050</c:v>
                </c:pt>
                <c:pt idx="97">
                  <c:v>-3040</c:v>
                </c:pt>
                <c:pt idx="98">
                  <c:v>-3030</c:v>
                </c:pt>
                <c:pt idx="99">
                  <c:v>-3020</c:v>
                </c:pt>
                <c:pt idx="100">
                  <c:v>-3010</c:v>
                </c:pt>
                <c:pt idx="101">
                  <c:v>-3000</c:v>
                </c:pt>
                <c:pt idx="102">
                  <c:v>-2990</c:v>
                </c:pt>
                <c:pt idx="103">
                  <c:v>-2980</c:v>
                </c:pt>
                <c:pt idx="104">
                  <c:v>-2970</c:v>
                </c:pt>
                <c:pt idx="105">
                  <c:v>-2960</c:v>
                </c:pt>
                <c:pt idx="106">
                  <c:v>-2950</c:v>
                </c:pt>
                <c:pt idx="107">
                  <c:v>-2940</c:v>
                </c:pt>
                <c:pt idx="108">
                  <c:v>-2930</c:v>
                </c:pt>
                <c:pt idx="109">
                  <c:v>-2920</c:v>
                </c:pt>
                <c:pt idx="110">
                  <c:v>-2910</c:v>
                </c:pt>
                <c:pt idx="111">
                  <c:v>-2900</c:v>
                </c:pt>
                <c:pt idx="112">
                  <c:v>-2890</c:v>
                </c:pt>
                <c:pt idx="113">
                  <c:v>-2880</c:v>
                </c:pt>
                <c:pt idx="114">
                  <c:v>-2870</c:v>
                </c:pt>
                <c:pt idx="115">
                  <c:v>-2860</c:v>
                </c:pt>
                <c:pt idx="116">
                  <c:v>-2850</c:v>
                </c:pt>
                <c:pt idx="117">
                  <c:v>-2840</c:v>
                </c:pt>
                <c:pt idx="118">
                  <c:v>-2830</c:v>
                </c:pt>
                <c:pt idx="119">
                  <c:v>-2820</c:v>
                </c:pt>
                <c:pt idx="120">
                  <c:v>-2810</c:v>
                </c:pt>
                <c:pt idx="121">
                  <c:v>-2800</c:v>
                </c:pt>
                <c:pt idx="122">
                  <c:v>-2790</c:v>
                </c:pt>
                <c:pt idx="123">
                  <c:v>-2780</c:v>
                </c:pt>
                <c:pt idx="124">
                  <c:v>-2770</c:v>
                </c:pt>
                <c:pt idx="125">
                  <c:v>-2760</c:v>
                </c:pt>
                <c:pt idx="126">
                  <c:v>-2750</c:v>
                </c:pt>
                <c:pt idx="127">
                  <c:v>-2740</c:v>
                </c:pt>
                <c:pt idx="128">
                  <c:v>-2730</c:v>
                </c:pt>
                <c:pt idx="129">
                  <c:v>-2720</c:v>
                </c:pt>
                <c:pt idx="130">
                  <c:v>-2710</c:v>
                </c:pt>
                <c:pt idx="131">
                  <c:v>-2700</c:v>
                </c:pt>
                <c:pt idx="132">
                  <c:v>-2690</c:v>
                </c:pt>
                <c:pt idx="133">
                  <c:v>-2680</c:v>
                </c:pt>
                <c:pt idx="134">
                  <c:v>-2670</c:v>
                </c:pt>
                <c:pt idx="135">
                  <c:v>-2660</c:v>
                </c:pt>
                <c:pt idx="136">
                  <c:v>-2650</c:v>
                </c:pt>
                <c:pt idx="137">
                  <c:v>-2640</c:v>
                </c:pt>
                <c:pt idx="138">
                  <c:v>-2630</c:v>
                </c:pt>
                <c:pt idx="139">
                  <c:v>-2620</c:v>
                </c:pt>
                <c:pt idx="140">
                  <c:v>-2610</c:v>
                </c:pt>
                <c:pt idx="141">
                  <c:v>-2600</c:v>
                </c:pt>
                <c:pt idx="142">
                  <c:v>-2590</c:v>
                </c:pt>
                <c:pt idx="143">
                  <c:v>-2580</c:v>
                </c:pt>
                <c:pt idx="144">
                  <c:v>-2570</c:v>
                </c:pt>
                <c:pt idx="145">
                  <c:v>-2560</c:v>
                </c:pt>
                <c:pt idx="146">
                  <c:v>-2550</c:v>
                </c:pt>
                <c:pt idx="147">
                  <c:v>-2540</c:v>
                </c:pt>
                <c:pt idx="148">
                  <c:v>-2530</c:v>
                </c:pt>
                <c:pt idx="149">
                  <c:v>-2520</c:v>
                </c:pt>
                <c:pt idx="150">
                  <c:v>-2510</c:v>
                </c:pt>
                <c:pt idx="151">
                  <c:v>-2500</c:v>
                </c:pt>
                <c:pt idx="152">
                  <c:v>-2490</c:v>
                </c:pt>
                <c:pt idx="153">
                  <c:v>-2480</c:v>
                </c:pt>
                <c:pt idx="154">
                  <c:v>-2470</c:v>
                </c:pt>
                <c:pt idx="155">
                  <c:v>-2460</c:v>
                </c:pt>
                <c:pt idx="156">
                  <c:v>-2450</c:v>
                </c:pt>
                <c:pt idx="157">
                  <c:v>-2440</c:v>
                </c:pt>
                <c:pt idx="158">
                  <c:v>-2430</c:v>
                </c:pt>
                <c:pt idx="159">
                  <c:v>-2420</c:v>
                </c:pt>
                <c:pt idx="160">
                  <c:v>-2410</c:v>
                </c:pt>
                <c:pt idx="161">
                  <c:v>-2400</c:v>
                </c:pt>
                <c:pt idx="162">
                  <c:v>-2390</c:v>
                </c:pt>
                <c:pt idx="163">
                  <c:v>-2380</c:v>
                </c:pt>
                <c:pt idx="164">
                  <c:v>-2370</c:v>
                </c:pt>
                <c:pt idx="165">
                  <c:v>-2360</c:v>
                </c:pt>
                <c:pt idx="166">
                  <c:v>-2350</c:v>
                </c:pt>
                <c:pt idx="167">
                  <c:v>-2340</c:v>
                </c:pt>
                <c:pt idx="168">
                  <c:v>-2330</c:v>
                </c:pt>
                <c:pt idx="169">
                  <c:v>-2320</c:v>
                </c:pt>
                <c:pt idx="170">
                  <c:v>-2310</c:v>
                </c:pt>
                <c:pt idx="171">
                  <c:v>-2300</c:v>
                </c:pt>
                <c:pt idx="172">
                  <c:v>-2290</c:v>
                </c:pt>
                <c:pt idx="173">
                  <c:v>-2280</c:v>
                </c:pt>
                <c:pt idx="174">
                  <c:v>-2270</c:v>
                </c:pt>
                <c:pt idx="175">
                  <c:v>-2260</c:v>
                </c:pt>
                <c:pt idx="176">
                  <c:v>-2250</c:v>
                </c:pt>
                <c:pt idx="177">
                  <c:v>-2240</c:v>
                </c:pt>
                <c:pt idx="178">
                  <c:v>-2230</c:v>
                </c:pt>
                <c:pt idx="179">
                  <c:v>-2220</c:v>
                </c:pt>
                <c:pt idx="180">
                  <c:v>-2210</c:v>
                </c:pt>
                <c:pt idx="181">
                  <c:v>-2200</c:v>
                </c:pt>
                <c:pt idx="182">
                  <c:v>-2190</c:v>
                </c:pt>
                <c:pt idx="183">
                  <c:v>-2180</c:v>
                </c:pt>
                <c:pt idx="184">
                  <c:v>-2170</c:v>
                </c:pt>
                <c:pt idx="185">
                  <c:v>-2160</c:v>
                </c:pt>
                <c:pt idx="186">
                  <c:v>-2150</c:v>
                </c:pt>
                <c:pt idx="187">
                  <c:v>-2140</c:v>
                </c:pt>
                <c:pt idx="188">
                  <c:v>-2130</c:v>
                </c:pt>
                <c:pt idx="189">
                  <c:v>-2120</c:v>
                </c:pt>
                <c:pt idx="190">
                  <c:v>-2110</c:v>
                </c:pt>
                <c:pt idx="191">
                  <c:v>-2100</c:v>
                </c:pt>
                <c:pt idx="192">
                  <c:v>-2090</c:v>
                </c:pt>
                <c:pt idx="193">
                  <c:v>-2080</c:v>
                </c:pt>
                <c:pt idx="194">
                  <c:v>-2070</c:v>
                </c:pt>
                <c:pt idx="195">
                  <c:v>-2060</c:v>
                </c:pt>
                <c:pt idx="196">
                  <c:v>-2050</c:v>
                </c:pt>
                <c:pt idx="197">
                  <c:v>-2040</c:v>
                </c:pt>
                <c:pt idx="198">
                  <c:v>-2030</c:v>
                </c:pt>
                <c:pt idx="199">
                  <c:v>-2020</c:v>
                </c:pt>
                <c:pt idx="200">
                  <c:v>-2010</c:v>
                </c:pt>
                <c:pt idx="201">
                  <c:v>-2000</c:v>
                </c:pt>
                <c:pt idx="202">
                  <c:v>-1990</c:v>
                </c:pt>
                <c:pt idx="203">
                  <c:v>-1980</c:v>
                </c:pt>
                <c:pt idx="204">
                  <c:v>-1970</c:v>
                </c:pt>
                <c:pt idx="205">
                  <c:v>-1960</c:v>
                </c:pt>
                <c:pt idx="206">
                  <c:v>-1950</c:v>
                </c:pt>
                <c:pt idx="207">
                  <c:v>-1940</c:v>
                </c:pt>
                <c:pt idx="208">
                  <c:v>-1930</c:v>
                </c:pt>
                <c:pt idx="209">
                  <c:v>-1920</c:v>
                </c:pt>
                <c:pt idx="210">
                  <c:v>-1910</c:v>
                </c:pt>
                <c:pt idx="211">
                  <c:v>-1900</c:v>
                </c:pt>
                <c:pt idx="212">
                  <c:v>-1890</c:v>
                </c:pt>
                <c:pt idx="213">
                  <c:v>-1880</c:v>
                </c:pt>
                <c:pt idx="214">
                  <c:v>-1870</c:v>
                </c:pt>
                <c:pt idx="215">
                  <c:v>-1860</c:v>
                </c:pt>
                <c:pt idx="216">
                  <c:v>-1850</c:v>
                </c:pt>
                <c:pt idx="217">
                  <c:v>-1840</c:v>
                </c:pt>
                <c:pt idx="218">
                  <c:v>-1830</c:v>
                </c:pt>
                <c:pt idx="219">
                  <c:v>-1820</c:v>
                </c:pt>
                <c:pt idx="220">
                  <c:v>-1810</c:v>
                </c:pt>
                <c:pt idx="221">
                  <c:v>-1800</c:v>
                </c:pt>
                <c:pt idx="222">
                  <c:v>-1790</c:v>
                </c:pt>
                <c:pt idx="223">
                  <c:v>-1780</c:v>
                </c:pt>
                <c:pt idx="224">
                  <c:v>-1770</c:v>
                </c:pt>
                <c:pt idx="225">
                  <c:v>-1760</c:v>
                </c:pt>
                <c:pt idx="226">
                  <c:v>-1750</c:v>
                </c:pt>
                <c:pt idx="227">
                  <c:v>-1740</c:v>
                </c:pt>
                <c:pt idx="228">
                  <c:v>-1730</c:v>
                </c:pt>
                <c:pt idx="229">
                  <c:v>-1720</c:v>
                </c:pt>
                <c:pt idx="230">
                  <c:v>-1710</c:v>
                </c:pt>
                <c:pt idx="231">
                  <c:v>-1700</c:v>
                </c:pt>
                <c:pt idx="232">
                  <c:v>-1690</c:v>
                </c:pt>
                <c:pt idx="233">
                  <c:v>-1680</c:v>
                </c:pt>
                <c:pt idx="234">
                  <c:v>-1670</c:v>
                </c:pt>
                <c:pt idx="235">
                  <c:v>-1660</c:v>
                </c:pt>
                <c:pt idx="236">
                  <c:v>-1650</c:v>
                </c:pt>
                <c:pt idx="237">
                  <c:v>-1640</c:v>
                </c:pt>
                <c:pt idx="238">
                  <c:v>-1630</c:v>
                </c:pt>
                <c:pt idx="239">
                  <c:v>-1620</c:v>
                </c:pt>
                <c:pt idx="240">
                  <c:v>-1610</c:v>
                </c:pt>
                <c:pt idx="241">
                  <c:v>-1600</c:v>
                </c:pt>
                <c:pt idx="242">
                  <c:v>-1590</c:v>
                </c:pt>
                <c:pt idx="243">
                  <c:v>-1580</c:v>
                </c:pt>
                <c:pt idx="244">
                  <c:v>-1570</c:v>
                </c:pt>
                <c:pt idx="245">
                  <c:v>-1560</c:v>
                </c:pt>
                <c:pt idx="246">
                  <c:v>-1550</c:v>
                </c:pt>
                <c:pt idx="247">
                  <c:v>-1540</c:v>
                </c:pt>
                <c:pt idx="248">
                  <c:v>-1530</c:v>
                </c:pt>
                <c:pt idx="249">
                  <c:v>-1520</c:v>
                </c:pt>
                <c:pt idx="250">
                  <c:v>-1510</c:v>
                </c:pt>
                <c:pt idx="251">
                  <c:v>-1500</c:v>
                </c:pt>
                <c:pt idx="252">
                  <c:v>-1490</c:v>
                </c:pt>
                <c:pt idx="253">
                  <c:v>-1480</c:v>
                </c:pt>
                <c:pt idx="254">
                  <c:v>-1470</c:v>
                </c:pt>
                <c:pt idx="255">
                  <c:v>-1460</c:v>
                </c:pt>
                <c:pt idx="256">
                  <c:v>-1450</c:v>
                </c:pt>
                <c:pt idx="257">
                  <c:v>-1440</c:v>
                </c:pt>
                <c:pt idx="258">
                  <c:v>-1430</c:v>
                </c:pt>
                <c:pt idx="259">
                  <c:v>-1420</c:v>
                </c:pt>
                <c:pt idx="260">
                  <c:v>-1410</c:v>
                </c:pt>
                <c:pt idx="261">
                  <c:v>-1400</c:v>
                </c:pt>
                <c:pt idx="262">
                  <c:v>-1390</c:v>
                </c:pt>
                <c:pt idx="263">
                  <c:v>-1380</c:v>
                </c:pt>
                <c:pt idx="264">
                  <c:v>-1370</c:v>
                </c:pt>
                <c:pt idx="265">
                  <c:v>-1360</c:v>
                </c:pt>
                <c:pt idx="266">
                  <c:v>-1350</c:v>
                </c:pt>
                <c:pt idx="267">
                  <c:v>-1340</c:v>
                </c:pt>
                <c:pt idx="268">
                  <c:v>-1330</c:v>
                </c:pt>
                <c:pt idx="269">
                  <c:v>-1320</c:v>
                </c:pt>
                <c:pt idx="270">
                  <c:v>-1310</c:v>
                </c:pt>
                <c:pt idx="271">
                  <c:v>-1300</c:v>
                </c:pt>
                <c:pt idx="272">
                  <c:v>-1290</c:v>
                </c:pt>
                <c:pt idx="273">
                  <c:v>-1280</c:v>
                </c:pt>
                <c:pt idx="274">
                  <c:v>-1270</c:v>
                </c:pt>
                <c:pt idx="275">
                  <c:v>-1260</c:v>
                </c:pt>
                <c:pt idx="276">
                  <c:v>-1250</c:v>
                </c:pt>
                <c:pt idx="277">
                  <c:v>-1240</c:v>
                </c:pt>
                <c:pt idx="278">
                  <c:v>-1230</c:v>
                </c:pt>
                <c:pt idx="279">
                  <c:v>-1220</c:v>
                </c:pt>
                <c:pt idx="280">
                  <c:v>-1210</c:v>
                </c:pt>
                <c:pt idx="281">
                  <c:v>-1200</c:v>
                </c:pt>
                <c:pt idx="282">
                  <c:v>-1190</c:v>
                </c:pt>
                <c:pt idx="283">
                  <c:v>-1180</c:v>
                </c:pt>
                <c:pt idx="284">
                  <c:v>-1170</c:v>
                </c:pt>
                <c:pt idx="285">
                  <c:v>-1160</c:v>
                </c:pt>
                <c:pt idx="286">
                  <c:v>-1150</c:v>
                </c:pt>
                <c:pt idx="287">
                  <c:v>-1140</c:v>
                </c:pt>
                <c:pt idx="288">
                  <c:v>-1130</c:v>
                </c:pt>
                <c:pt idx="289">
                  <c:v>-1120</c:v>
                </c:pt>
                <c:pt idx="290">
                  <c:v>-1110</c:v>
                </c:pt>
                <c:pt idx="291">
                  <c:v>-1100</c:v>
                </c:pt>
                <c:pt idx="292">
                  <c:v>-1090</c:v>
                </c:pt>
                <c:pt idx="293">
                  <c:v>-1080</c:v>
                </c:pt>
                <c:pt idx="294">
                  <c:v>-1070</c:v>
                </c:pt>
                <c:pt idx="295">
                  <c:v>-1060</c:v>
                </c:pt>
                <c:pt idx="296">
                  <c:v>-1050</c:v>
                </c:pt>
                <c:pt idx="297">
                  <c:v>-1040</c:v>
                </c:pt>
                <c:pt idx="298">
                  <c:v>-1030</c:v>
                </c:pt>
                <c:pt idx="299">
                  <c:v>-1020</c:v>
                </c:pt>
                <c:pt idx="300">
                  <c:v>-1010</c:v>
                </c:pt>
                <c:pt idx="301">
                  <c:v>-1000</c:v>
                </c:pt>
                <c:pt idx="302">
                  <c:v>-990</c:v>
                </c:pt>
                <c:pt idx="303">
                  <c:v>-980</c:v>
                </c:pt>
                <c:pt idx="304">
                  <c:v>-970</c:v>
                </c:pt>
                <c:pt idx="305">
                  <c:v>-960</c:v>
                </c:pt>
                <c:pt idx="306">
                  <c:v>-950</c:v>
                </c:pt>
                <c:pt idx="307">
                  <c:v>-940</c:v>
                </c:pt>
                <c:pt idx="308">
                  <c:v>-930</c:v>
                </c:pt>
                <c:pt idx="309">
                  <c:v>-920</c:v>
                </c:pt>
                <c:pt idx="310">
                  <c:v>-910</c:v>
                </c:pt>
                <c:pt idx="311">
                  <c:v>-900</c:v>
                </c:pt>
                <c:pt idx="312">
                  <c:v>-890</c:v>
                </c:pt>
                <c:pt idx="313">
                  <c:v>-880</c:v>
                </c:pt>
                <c:pt idx="314">
                  <c:v>-870</c:v>
                </c:pt>
                <c:pt idx="315">
                  <c:v>-860</c:v>
                </c:pt>
                <c:pt idx="316">
                  <c:v>-850</c:v>
                </c:pt>
                <c:pt idx="317">
                  <c:v>-840</c:v>
                </c:pt>
                <c:pt idx="318">
                  <c:v>-830</c:v>
                </c:pt>
                <c:pt idx="319">
                  <c:v>-820</c:v>
                </c:pt>
                <c:pt idx="320">
                  <c:v>-810</c:v>
                </c:pt>
                <c:pt idx="321">
                  <c:v>-800</c:v>
                </c:pt>
                <c:pt idx="322">
                  <c:v>-790</c:v>
                </c:pt>
                <c:pt idx="323">
                  <c:v>-780</c:v>
                </c:pt>
                <c:pt idx="324">
                  <c:v>-770</c:v>
                </c:pt>
                <c:pt idx="325">
                  <c:v>-760</c:v>
                </c:pt>
                <c:pt idx="326">
                  <c:v>-750</c:v>
                </c:pt>
                <c:pt idx="327">
                  <c:v>-740</c:v>
                </c:pt>
                <c:pt idx="328">
                  <c:v>-730</c:v>
                </c:pt>
                <c:pt idx="329">
                  <c:v>-720</c:v>
                </c:pt>
                <c:pt idx="330">
                  <c:v>-710</c:v>
                </c:pt>
                <c:pt idx="331">
                  <c:v>-700</c:v>
                </c:pt>
                <c:pt idx="332">
                  <c:v>-690</c:v>
                </c:pt>
                <c:pt idx="333">
                  <c:v>-680</c:v>
                </c:pt>
                <c:pt idx="334">
                  <c:v>-670</c:v>
                </c:pt>
                <c:pt idx="335">
                  <c:v>-660</c:v>
                </c:pt>
                <c:pt idx="336">
                  <c:v>-650</c:v>
                </c:pt>
                <c:pt idx="337">
                  <c:v>-640</c:v>
                </c:pt>
                <c:pt idx="338">
                  <c:v>-630</c:v>
                </c:pt>
                <c:pt idx="339">
                  <c:v>-620</c:v>
                </c:pt>
                <c:pt idx="340">
                  <c:v>-610</c:v>
                </c:pt>
                <c:pt idx="341">
                  <c:v>-600</c:v>
                </c:pt>
                <c:pt idx="342">
                  <c:v>-590</c:v>
                </c:pt>
                <c:pt idx="343">
                  <c:v>-580</c:v>
                </c:pt>
                <c:pt idx="344">
                  <c:v>-570</c:v>
                </c:pt>
                <c:pt idx="345">
                  <c:v>-560</c:v>
                </c:pt>
                <c:pt idx="346">
                  <c:v>-550</c:v>
                </c:pt>
                <c:pt idx="347">
                  <c:v>-540</c:v>
                </c:pt>
                <c:pt idx="348">
                  <c:v>-530</c:v>
                </c:pt>
                <c:pt idx="349">
                  <c:v>-520</c:v>
                </c:pt>
                <c:pt idx="350">
                  <c:v>-510</c:v>
                </c:pt>
                <c:pt idx="351">
                  <c:v>-500</c:v>
                </c:pt>
                <c:pt idx="352">
                  <c:v>-490</c:v>
                </c:pt>
                <c:pt idx="353">
                  <c:v>-480</c:v>
                </c:pt>
                <c:pt idx="354">
                  <c:v>-470</c:v>
                </c:pt>
                <c:pt idx="355">
                  <c:v>-460</c:v>
                </c:pt>
                <c:pt idx="356">
                  <c:v>-450</c:v>
                </c:pt>
                <c:pt idx="357">
                  <c:v>-440</c:v>
                </c:pt>
                <c:pt idx="358">
                  <c:v>-430</c:v>
                </c:pt>
                <c:pt idx="359">
                  <c:v>-420</c:v>
                </c:pt>
                <c:pt idx="360">
                  <c:v>-410</c:v>
                </c:pt>
                <c:pt idx="361">
                  <c:v>-400</c:v>
                </c:pt>
                <c:pt idx="362">
                  <c:v>-390</c:v>
                </c:pt>
                <c:pt idx="363">
                  <c:v>-380</c:v>
                </c:pt>
                <c:pt idx="364">
                  <c:v>-370</c:v>
                </c:pt>
                <c:pt idx="365">
                  <c:v>-360</c:v>
                </c:pt>
                <c:pt idx="366">
                  <c:v>-350</c:v>
                </c:pt>
                <c:pt idx="367">
                  <c:v>-340</c:v>
                </c:pt>
                <c:pt idx="368">
                  <c:v>-330</c:v>
                </c:pt>
                <c:pt idx="369">
                  <c:v>-320</c:v>
                </c:pt>
                <c:pt idx="370">
                  <c:v>-310</c:v>
                </c:pt>
                <c:pt idx="371">
                  <c:v>-300</c:v>
                </c:pt>
                <c:pt idx="372">
                  <c:v>-290</c:v>
                </c:pt>
                <c:pt idx="373">
                  <c:v>-280</c:v>
                </c:pt>
                <c:pt idx="374">
                  <c:v>-270</c:v>
                </c:pt>
                <c:pt idx="375">
                  <c:v>-260</c:v>
                </c:pt>
                <c:pt idx="376">
                  <c:v>-250</c:v>
                </c:pt>
                <c:pt idx="377">
                  <c:v>-240</c:v>
                </c:pt>
                <c:pt idx="378">
                  <c:v>-230</c:v>
                </c:pt>
                <c:pt idx="379">
                  <c:v>-220</c:v>
                </c:pt>
                <c:pt idx="380">
                  <c:v>-210</c:v>
                </c:pt>
                <c:pt idx="381">
                  <c:v>-200</c:v>
                </c:pt>
                <c:pt idx="382">
                  <c:v>-190</c:v>
                </c:pt>
                <c:pt idx="383">
                  <c:v>-180</c:v>
                </c:pt>
                <c:pt idx="384">
                  <c:v>-170</c:v>
                </c:pt>
                <c:pt idx="385">
                  <c:v>-160</c:v>
                </c:pt>
                <c:pt idx="386">
                  <c:v>-150</c:v>
                </c:pt>
                <c:pt idx="387">
                  <c:v>-140</c:v>
                </c:pt>
                <c:pt idx="388">
                  <c:v>-130</c:v>
                </c:pt>
                <c:pt idx="389">
                  <c:v>-120</c:v>
                </c:pt>
                <c:pt idx="390">
                  <c:v>-110</c:v>
                </c:pt>
                <c:pt idx="391">
                  <c:v>-100</c:v>
                </c:pt>
                <c:pt idx="392">
                  <c:v>-90</c:v>
                </c:pt>
                <c:pt idx="393">
                  <c:v>-80</c:v>
                </c:pt>
                <c:pt idx="394">
                  <c:v>-70</c:v>
                </c:pt>
                <c:pt idx="395">
                  <c:v>-60</c:v>
                </c:pt>
                <c:pt idx="396">
                  <c:v>-50</c:v>
                </c:pt>
                <c:pt idx="397">
                  <c:v>-40</c:v>
                </c:pt>
                <c:pt idx="398">
                  <c:v>-30</c:v>
                </c:pt>
                <c:pt idx="399">
                  <c:v>-20</c:v>
                </c:pt>
                <c:pt idx="400">
                  <c:v>-10</c:v>
                </c:pt>
                <c:pt idx="401">
                  <c:v>0</c:v>
                </c:pt>
                <c:pt idx="402">
                  <c:v>10</c:v>
                </c:pt>
                <c:pt idx="403">
                  <c:v>20</c:v>
                </c:pt>
                <c:pt idx="404">
                  <c:v>30</c:v>
                </c:pt>
                <c:pt idx="405">
                  <c:v>40</c:v>
                </c:pt>
                <c:pt idx="406">
                  <c:v>50</c:v>
                </c:pt>
                <c:pt idx="407">
                  <c:v>60</c:v>
                </c:pt>
                <c:pt idx="408">
                  <c:v>70</c:v>
                </c:pt>
                <c:pt idx="409">
                  <c:v>80</c:v>
                </c:pt>
                <c:pt idx="410">
                  <c:v>90</c:v>
                </c:pt>
                <c:pt idx="411">
                  <c:v>100</c:v>
                </c:pt>
                <c:pt idx="412">
                  <c:v>110</c:v>
                </c:pt>
                <c:pt idx="413">
                  <c:v>120</c:v>
                </c:pt>
                <c:pt idx="414">
                  <c:v>130</c:v>
                </c:pt>
                <c:pt idx="415">
                  <c:v>140</c:v>
                </c:pt>
                <c:pt idx="416">
                  <c:v>150</c:v>
                </c:pt>
                <c:pt idx="417">
                  <c:v>160</c:v>
                </c:pt>
                <c:pt idx="418">
                  <c:v>170</c:v>
                </c:pt>
                <c:pt idx="419">
                  <c:v>180</c:v>
                </c:pt>
                <c:pt idx="420">
                  <c:v>190</c:v>
                </c:pt>
                <c:pt idx="421">
                  <c:v>200</c:v>
                </c:pt>
                <c:pt idx="422">
                  <c:v>210</c:v>
                </c:pt>
                <c:pt idx="423">
                  <c:v>220</c:v>
                </c:pt>
                <c:pt idx="424">
                  <c:v>230</c:v>
                </c:pt>
                <c:pt idx="425">
                  <c:v>240</c:v>
                </c:pt>
                <c:pt idx="426">
                  <c:v>250</c:v>
                </c:pt>
                <c:pt idx="427">
                  <c:v>260</c:v>
                </c:pt>
                <c:pt idx="428">
                  <c:v>270</c:v>
                </c:pt>
                <c:pt idx="429">
                  <c:v>280</c:v>
                </c:pt>
                <c:pt idx="430">
                  <c:v>290</c:v>
                </c:pt>
                <c:pt idx="431">
                  <c:v>300</c:v>
                </c:pt>
                <c:pt idx="432">
                  <c:v>310</c:v>
                </c:pt>
                <c:pt idx="433">
                  <c:v>320</c:v>
                </c:pt>
                <c:pt idx="434">
                  <c:v>330</c:v>
                </c:pt>
                <c:pt idx="435">
                  <c:v>340</c:v>
                </c:pt>
                <c:pt idx="436">
                  <c:v>350</c:v>
                </c:pt>
                <c:pt idx="437">
                  <c:v>360</c:v>
                </c:pt>
                <c:pt idx="438">
                  <c:v>370</c:v>
                </c:pt>
                <c:pt idx="439">
                  <c:v>380</c:v>
                </c:pt>
                <c:pt idx="440">
                  <c:v>390</c:v>
                </c:pt>
                <c:pt idx="441">
                  <c:v>400</c:v>
                </c:pt>
                <c:pt idx="442">
                  <c:v>410</c:v>
                </c:pt>
                <c:pt idx="443">
                  <c:v>420</c:v>
                </c:pt>
                <c:pt idx="444">
                  <c:v>430</c:v>
                </c:pt>
                <c:pt idx="445">
                  <c:v>440</c:v>
                </c:pt>
                <c:pt idx="446">
                  <c:v>450</c:v>
                </c:pt>
                <c:pt idx="447">
                  <c:v>460</c:v>
                </c:pt>
                <c:pt idx="448">
                  <c:v>470</c:v>
                </c:pt>
                <c:pt idx="449">
                  <c:v>480</c:v>
                </c:pt>
                <c:pt idx="450">
                  <c:v>490</c:v>
                </c:pt>
                <c:pt idx="451">
                  <c:v>500</c:v>
                </c:pt>
                <c:pt idx="452">
                  <c:v>510</c:v>
                </c:pt>
                <c:pt idx="453">
                  <c:v>520</c:v>
                </c:pt>
                <c:pt idx="454">
                  <c:v>530</c:v>
                </c:pt>
                <c:pt idx="455">
                  <c:v>540</c:v>
                </c:pt>
                <c:pt idx="456">
                  <c:v>550</c:v>
                </c:pt>
                <c:pt idx="457">
                  <c:v>560</c:v>
                </c:pt>
                <c:pt idx="458">
                  <c:v>570</c:v>
                </c:pt>
                <c:pt idx="459">
                  <c:v>580</c:v>
                </c:pt>
                <c:pt idx="460">
                  <c:v>590</c:v>
                </c:pt>
                <c:pt idx="461">
                  <c:v>600</c:v>
                </c:pt>
                <c:pt idx="462">
                  <c:v>610</c:v>
                </c:pt>
                <c:pt idx="463">
                  <c:v>620</c:v>
                </c:pt>
                <c:pt idx="464">
                  <c:v>630</c:v>
                </c:pt>
                <c:pt idx="465">
                  <c:v>640</c:v>
                </c:pt>
                <c:pt idx="466">
                  <c:v>650</c:v>
                </c:pt>
                <c:pt idx="467">
                  <c:v>660</c:v>
                </c:pt>
                <c:pt idx="468">
                  <c:v>670</c:v>
                </c:pt>
                <c:pt idx="469">
                  <c:v>680</c:v>
                </c:pt>
                <c:pt idx="470">
                  <c:v>690</c:v>
                </c:pt>
                <c:pt idx="471">
                  <c:v>700</c:v>
                </c:pt>
                <c:pt idx="472">
                  <c:v>710</c:v>
                </c:pt>
                <c:pt idx="473">
                  <c:v>720</c:v>
                </c:pt>
                <c:pt idx="474">
                  <c:v>730</c:v>
                </c:pt>
                <c:pt idx="475">
                  <c:v>740</c:v>
                </c:pt>
                <c:pt idx="476">
                  <c:v>750</c:v>
                </c:pt>
                <c:pt idx="477">
                  <c:v>760</c:v>
                </c:pt>
                <c:pt idx="478">
                  <c:v>770</c:v>
                </c:pt>
                <c:pt idx="479">
                  <c:v>780</c:v>
                </c:pt>
                <c:pt idx="480">
                  <c:v>790</c:v>
                </c:pt>
                <c:pt idx="481">
                  <c:v>800</c:v>
                </c:pt>
                <c:pt idx="482">
                  <c:v>810</c:v>
                </c:pt>
                <c:pt idx="483">
                  <c:v>820</c:v>
                </c:pt>
                <c:pt idx="484">
                  <c:v>830</c:v>
                </c:pt>
                <c:pt idx="485">
                  <c:v>840</c:v>
                </c:pt>
                <c:pt idx="486">
                  <c:v>850</c:v>
                </c:pt>
                <c:pt idx="487">
                  <c:v>860</c:v>
                </c:pt>
                <c:pt idx="488">
                  <c:v>870</c:v>
                </c:pt>
                <c:pt idx="489">
                  <c:v>880</c:v>
                </c:pt>
                <c:pt idx="490">
                  <c:v>890</c:v>
                </c:pt>
                <c:pt idx="491">
                  <c:v>900</c:v>
                </c:pt>
                <c:pt idx="492">
                  <c:v>910</c:v>
                </c:pt>
                <c:pt idx="493">
                  <c:v>920</c:v>
                </c:pt>
                <c:pt idx="494">
                  <c:v>930</c:v>
                </c:pt>
                <c:pt idx="495">
                  <c:v>940</c:v>
                </c:pt>
                <c:pt idx="496">
                  <c:v>950</c:v>
                </c:pt>
                <c:pt idx="497">
                  <c:v>960</c:v>
                </c:pt>
                <c:pt idx="498">
                  <c:v>970</c:v>
                </c:pt>
                <c:pt idx="499">
                  <c:v>980</c:v>
                </c:pt>
                <c:pt idx="500">
                  <c:v>990</c:v>
                </c:pt>
                <c:pt idx="501">
                  <c:v>1000</c:v>
                </c:pt>
                <c:pt idx="502">
                  <c:v>1010</c:v>
                </c:pt>
                <c:pt idx="503">
                  <c:v>1020</c:v>
                </c:pt>
                <c:pt idx="504">
                  <c:v>1030</c:v>
                </c:pt>
                <c:pt idx="505">
                  <c:v>1040</c:v>
                </c:pt>
                <c:pt idx="506">
                  <c:v>1050</c:v>
                </c:pt>
                <c:pt idx="507">
                  <c:v>1060</c:v>
                </c:pt>
                <c:pt idx="508">
                  <c:v>1070</c:v>
                </c:pt>
                <c:pt idx="509">
                  <c:v>1080</c:v>
                </c:pt>
                <c:pt idx="510">
                  <c:v>1090</c:v>
                </c:pt>
                <c:pt idx="511">
                  <c:v>1100</c:v>
                </c:pt>
                <c:pt idx="512">
                  <c:v>1110</c:v>
                </c:pt>
                <c:pt idx="513">
                  <c:v>1120</c:v>
                </c:pt>
                <c:pt idx="514">
                  <c:v>1130</c:v>
                </c:pt>
                <c:pt idx="515">
                  <c:v>1140</c:v>
                </c:pt>
                <c:pt idx="516">
                  <c:v>1150</c:v>
                </c:pt>
                <c:pt idx="517">
                  <c:v>1160</c:v>
                </c:pt>
                <c:pt idx="518">
                  <c:v>1170</c:v>
                </c:pt>
                <c:pt idx="519">
                  <c:v>1180</c:v>
                </c:pt>
                <c:pt idx="520">
                  <c:v>1190</c:v>
                </c:pt>
                <c:pt idx="521">
                  <c:v>1200</c:v>
                </c:pt>
                <c:pt idx="522">
                  <c:v>1210</c:v>
                </c:pt>
                <c:pt idx="523">
                  <c:v>1220</c:v>
                </c:pt>
                <c:pt idx="524">
                  <c:v>1230</c:v>
                </c:pt>
                <c:pt idx="525">
                  <c:v>1240</c:v>
                </c:pt>
                <c:pt idx="526">
                  <c:v>1250</c:v>
                </c:pt>
                <c:pt idx="527">
                  <c:v>1260</c:v>
                </c:pt>
                <c:pt idx="528">
                  <c:v>1270</c:v>
                </c:pt>
                <c:pt idx="529">
                  <c:v>1280</c:v>
                </c:pt>
                <c:pt idx="530">
                  <c:v>1290</c:v>
                </c:pt>
                <c:pt idx="531">
                  <c:v>1300</c:v>
                </c:pt>
                <c:pt idx="532">
                  <c:v>1310</c:v>
                </c:pt>
                <c:pt idx="533">
                  <c:v>1320</c:v>
                </c:pt>
                <c:pt idx="534">
                  <c:v>1330</c:v>
                </c:pt>
                <c:pt idx="535">
                  <c:v>1340</c:v>
                </c:pt>
                <c:pt idx="536">
                  <c:v>1350</c:v>
                </c:pt>
                <c:pt idx="537">
                  <c:v>1360</c:v>
                </c:pt>
                <c:pt idx="538">
                  <c:v>1370</c:v>
                </c:pt>
                <c:pt idx="539">
                  <c:v>1380</c:v>
                </c:pt>
                <c:pt idx="540">
                  <c:v>1390</c:v>
                </c:pt>
                <c:pt idx="541">
                  <c:v>1400</c:v>
                </c:pt>
                <c:pt idx="542">
                  <c:v>1410</c:v>
                </c:pt>
                <c:pt idx="543">
                  <c:v>1420</c:v>
                </c:pt>
                <c:pt idx="544">
                  <c:v>1430</c:v>
                </c:pt>
                <c:pt idx="545">
                  <c:v>1440</c:v>
                </c:pt>
                <c:pt idx="546">
                  <c:v>1450</c:v>
                </c:pt>
                <c:pt idx="547">
                  <c:v>1460</c:v>
                </c:pt>
                <c:pt idx="548">
                  <c:v>1470</c:v>
                </c:pt>
                <c:pt idx="549">
                  <c:v>1480</c:v>
                </c:pt>
                <c:pt idx="550">
                  <c:v>1490</c:v>
                </c:pt>
                <c:pt idx="551">
                  <c:v>1500</c:v>
                </c:pt>
                <c:pt idx="552">
                  <c:v>1510</c:v>
                </c:pt>
                <c:pt idx="553">
                  <c:v>1520</c:v>
                </c:pt>
                <c:pt idx="554">
                  <c:v>1530</c:v>
                </c:pt>
                <c:pt idx="555">
                  <c:v>1540</c:v>
                </c:pt>
                <c:pt idx="556">
                  <c:v>1550</c:v>
                </c:pt>
                <c:pt idx="557">
                  <c:v>1560</c:v>
                </c:pt>
                <c:pt idx="558">
                  <c:v>1570</c:v>
                </c:pt>
                <c:pt idx="559">
                  <c:v>1580</c:v>
                </c:pt>
                <c:pt idx="560">
                  <c:v>1590</c:v>
                </c:pt>
                <c:pt idx="561">
                  <c:v>1600</c:v>
                </c:pt>
                <c:pt idx="562">
                  <c:v>1610</c:v>
                </c:pt>
                <c:pt idx="563">
                  <c:v>1620</c:v>
                </c:pt>
                <c:pt idx="564">
                  <c:v>1630</c:v>
                </c:pt>
                <c:pt idx="565">
                  <c:v>1640</c:v>
                </c:pt>
                <c:pt idx="566">
                  <c:v>1650</c:v>
                </c:pt>
                <c:pt idx="567">
                  <c:v>1660</c:v>
                </c:pt>
                <c:pt idx="568">
                  <c:v>1670</c:v>
                </c:pt>
                <c:pt idx="569">
                  <c:v>1680</c:v>
                </c:pt>
                <c:pt idx="570">
                  <c:v>1690</c:v>
                </c:pt>
                <c:pt idx="571">
                  <c:v>1700</c:v>
                </c:pt>
                <c:pt idx="572">
                  <c:v>1710</c:v>
                </c:pt>
                <c:pt idx="573">
                  <c:v>1720</c:v>
                </c:pt>
                <c:pt idx="574">
                  <c:v>1730</c:v>
                </c:pt>
                <c:pt idx="575">
                  <c:v>1740</c:v>
                </c:pt>
                <c:pt idx="576">
                  <c:v>1750</c:v>
                </c:pt>
                <c:pt idx="577">
                  <c:v>1760</c:v>
                </c:pt>
                <c:pt idx="578">
                  <c:v>1770</c:v>
                </c:pt>
                <c:pt idx="579">
                  <c:v>1780</c:v>
                </c:pt>
                <c:pt idx="580">
                  <c:v>1790</c:v>
                </c:pt>
                <c:pt idx="581">
                  <c:v>1800</c:v>
                </c:pt>
                <c:pt idx="582">
                  <c:v>1810</c:v>
                </c:pt>
                <c:pt idx="583">
                  <c:v>1820</c:v>
                </c:pt>
                <c:pt idx="584">
                  <c:v>1830</c:v>
                </c:pt>
                <c:pt idx="585">
                  <c:v>1840</c:v>
                </c:pt>
                <c:pt idx="586">
                  <c:v>1850</c:v>
                </c:pt>
                <c:pt idx="587">
                  <c:v>1860</c:v>
                </c:pt>
                <c:pt idx="588">
                  <c:v>1870</c:v>
                </c:pt>
                <c:pt idx="589">
                  <c:v>1880</c:v>
                </c:pt>
                <c:pt idx="590">
                  <c:v>1890</c:v>
                </c:pt>
                <c:pt idx="591">
                  <c:v>1900</c:v>
                </c:pt>
                <c:pt idx="592">
                  <c:v>1910</c:v>
                </c:pt>
                <c:pt idx="593">
                  <c:v>1920</c:v>
                </c:pt>
                <c:pt idx="594">
                  <c:v>1930</c:v>
                </c:pt>
                <c:pt idx="595">
                  <c:v>1940</c:v>
                </c:pt>
                <c:pt idx="596">
                  <c:v>1950</c:v>
                </c:pt>
                <c:pt idx="597">
                  <c:v>1960</c:v>
                </c:pt>
                <c:pt idx="598">
                  <c:v>1970</c:v>
                </c:pt>
                <c:pt idx="599">
                  <c:v>1980</c:v>
                </c:pt>
                <c:pt idx="600">
                  <c:v>1990</c:v>
                </c:pt>
                <c:pt idx="601">
                  <c:v>2000</c:v>
                </c:pt>
                <c:pt idx="602">
                  <c:v>2010</c:v>
                </c:pt>
                <c:pt idx="603">
                  <c:v>2020</c:v>
                </c:pt>
                <c:pt idx="604">
                  <c:v>2030</c:v>
                </c:pt>
                <c:pt idx="605">
                  <c:v>2040</c:v>
                </c:pt>
              </c:numCache>
            </c:numRef>
          </c:xVal>
          <c:yVal>
            <c:numRef>
              <c:f>Data!$J$2:$J$607</c:f>
              <c:numCache>
                <c:formatCode>0</c:formatCode>
                <c:ptCount val="606"/>
                <c:pt idx="351">
                  <c:v>3100</c:v>
                </c:pt>
                <c:pt idx="352">
                  <c:v>3123</c:v>
                </c:pt>
                <c:pt idx="353">
                  <c:v>3146</c:v>
                </c:pt>
                <c:pt idx="354">
                  <c:v>3169</c:v>
                </c:pt>
                <c:pt idx="355">
                  <c:v>3192</c:v>
                </c:pt>
                <c:pt idx="356">
                  <c:v>3215</c:v>
                </c:pt>
                <c:pt idx="357">
                  <c:v>3238</c:v>
                </c:pt>
                <c:pt idx="358">
                  <c:v>3261</c:v>
                </c:pt>
                <c:pt idx="359">
                  <c:v>3284</c:v>
                </c:pt>
                <c:pt idx="360">
                  <c:v>3307</c:v>
                </c:pt>
                <c:pt idx="361">
                  <c:v>3330</c:v>
                </c:pt>
                <c:pt idx="362">
                  <c:v>3353</c:v>
                </c:pt>
                <c:pt idx="363">
                  <c:v>3313</c:v>
                </c:pt>
                <c:pt idx="364">
                  <c:v>3273</c:v>
                </c:pt>
                <c:pt idx="365">
                  <c:v>3233</c:v>
                </c:pt>
                <c:pt idx="366">
                  <c:v>3233</c:v>
                </c:pt>
                <c:pt idx="367">
                  <c:v>3233</c:v>
                </c:pt>
                <c:pt idx="368">
                  <c:v>3273</c:v>
                </c:pt>
                <c:pt idx="369">
                  <c:v>3313</c:v>
                </c:pt>
                <c:pt idx="370">
                  <c:v>3353</c:v>
                </c:pt>
                <c:pt idx="371">
                  <c:v>3393</c:v>
                </c:pt>
                <c:pt idx="372">
                  <c:v>3433</c:v>
                </c:pt>
                <c:pt idx="373">
                  <c:v>3473</c:v>
                </c:pt>
                <c:pt idx="374">
                  <c:v>3513</c:v>
                </c:pt>
                <c:pt idx="375">
                  <c:v>3553</c:v>
                </c:pt>
                <c:pt idx="376">
                  <c:v>3593</c:v>
                </c:pt>
                <c:pt idx="377">
                  <c:v>3633</c:v>
                </c:pt>
                <c:pt idx="378">
                  <c:v>3673</c:v>
                </c:pt>
                <c:pt idx="379">
                  <c:v>3630</c:v>
                </c:pt>
                <c:pt idx="380">
                  <c:v>3670</c:v>
                </c:pt>
                <c:pt idx="381">
                  <c:v>3620</c:v>
                </c:pt>
                <c:pt idx="382">
                  <c:v>3650</c:v>
                </c:pt>
                <c:pt idx="383">
                  <c:v>3680</c:v>
                </c:pt>
                <c:pt idx="384">
                  <c:v>3710</c:v>
                </c:pt>
                <c:pt idx="385">
                  <c:v>3740</c:v>
                </c:pt>
                <c:pt idx="386">
                  <c:v>3770</c:v>
                </c:pt>
                <c:pt idx="387">
                  <c:v>3800</c:v>
                </c:pt>
                <c:pt idx="388">
                  <c:v>3830</c:v>
                </c:pt>
                <c:pt idx="389">
                  <c:v>3860</c:v>
                </c:pt>
                <c:pt idx="390">
                  <c:v>3890</c:v>
                </c:pt>
                <c:pt idx="391">
                  <c:v>3920</c:v>
                </c:pt>
                <c:pt idx="392">
                  <c:v>3950</c:v>
                </c:pt>
                <c:pt idx="393">
                  <c:v>3930</c:v>
                </c:pt>
                <c:pt idx="394">
                  <c:v>3910</c:v>
                </c:pt>
                <c:pt idx="395">
                  <c:v>3890</c:v>
                </c:pt>
                <c:pt idx="396">
                  <c:v>3870</c:v>
                </c:pt>
                <c:pt idx="397">
                  <c:v>3850</c:v>
                </c:pt>
                <c:pt idx="398">
                  <c:v>3830</c:v>
                </c:pt>
                <c:pt idx="399">
                  <c:v>3840</c:v>
                </c:pt>
                <c:pt idx="400">
                  <c:v>3850</c:v>
                </c:pt>
                <c:pt idx="401">
                  <c:v>3860</c:v>
                </c:pt>
                <c:pt idx="402">
                  <c:v>3870</c:v>
                </c:pt>
                <c:pt idx="403">
                  <c:v>3880</c:v>
                </c:pt>
                <c:pt idx="404">
                  <c:v>3890</c:v>
                </c:pt>
                <c:pt idx="405">
                  <c:v>3900</c:v>
                </c:pt>
                <c:pt idx="406">
                  <c:v>3910</c:v>
                </c:pt>
                <c:pt idx="407">
                  <c:v>3920</c:v>
                </c:pt>
                <c:pt idx="408">
                  <c:v>3930</c:v>
                </c:pt>
                <c:pt idx="409">
                  <c:v>3940</c:v>
                </c:pt>
                <c:pt idx="410">
                  <c:v>3950</c:v>
                </c:pt>
                <c:pt idx="411">
                  <c:v>3960</c:v>
                </c:pt>
                <c:pt idx="412">
                  <c:v>3970</c:v>
                </c:pt>
                <c:pt idx="413">
                  <c:v>3970</c:v>
                </c:pt>
                <c:pt idx="414">
                  <c:v>3970</c:v>
                </c:pt>
                <c:pt idx="415">
                  <c:v>3970</c:v>
                </c:pt>
                <c:pt idx="416">
                  <c:v>3970</c:v>
                </c:pt>
                <c:pt idx="417">
                  <c:v>3970</c:v>
                </c:pt>
                <c:pt idx="418">
                  <c:v>3970</c:v>
                </c:pt>
                <c:pt idx="419">
                  <c:v>3970</c:v>
                </c:pt>
                <c:pt idx="420">
                  <c:v>3960</c:v>
                </c:pt>
                <c:pt idx="421">
                  <c:v>3950</c:v>
                </c:pt>
                <c:pt idx="422">
                  <c:v>3940</c:v>
                </c:pt>
                <c:pt idx="423">
                  <c:v>3930</c:v>
                </c:pt>
                <c:pt idx="424">
                  <c:v>3920</c:v>
                </c:pt>
                <c:pt idx="425">
                  <c:v>3870</c:v>
                </c:pt>
                <c:pt idx="426">
                  <c:v>3820</c:v>
                </c:pt>
                <c:pt idx="427">
                  <c:v>3770</c:v>
                </c:pt>
                <c:pt idx="428">
                  <c:v>3720</c:v>
                </c:pt>
                <c:pt idx="429">
                  <c:v>3670</c:v>
                </c:pt>
                <c:pt idx="430">
                  <c:v>3620</c:v>
                </c:pt>
                <c:pt idx="431">
                  <c:v>3650</c:v>
                </c:pt>
                <c:pt idx="432">
                  <c:v>3680</c:v>
                </c:pt>
                <c:pt idx="433">
                  <c:v>3710</c:v>
                </c:pt>
                <c:pt idx="434">
                  <c:v>3740</c:v>
                </c:pt>
                <c:pt idx="435">
                  <c:v>3770</c:v>
                </c:pt>
                <c:pt idx="436">
                  <c:v>3800</c:v>
                </c:pt>
                <c:pt idx="437">
                  <c:v>3790</c:v>
                </c:pt>
                <c:pt idx="438">
                  <c:v>3780</c:v>
                </c:pt>
                <c:pt idx="439">
                  <c:v>3770</c:v>
                </c:pt>
                <c:pt idx="440">
                  <c:v>3760</c:v>
                </c:pt>
                <c:pt idx="441">
                  <c:v>3670</c:v>
                </c:pt>
                <c:pt idx="442">
                  <c:v>3580</c:v>
                </c:pt>
                <c:pt idx="443">
                  <c:v>3590</c:v>
                </c:pt>
                <c:pt idx="444">
                  <c:v>3600</c:v>
                </c:pt>
                <c:pt idx="445">
                  <c:v>3610</c:v>
                </c:pt>
                <c:pt idx="446">
                  <c:v>3620</c:v>
                </c:pt>
                <c:pt idx="447">
                  <c:v>3450</c:v>
                </c:pt>
                <c:pt idx="448">
                  <c:v>3250</c:v>
                </c:pt>
                <c:pt idx="449">
                  <c:v>3050</c:v>
                </c:pt>
              </c:numCache>
            </c:numRef>
          </c:yVal>
          <c:smooth val="1"/>
        </c:ser>
        <c:ser>
          <c:idx val="10"/>
          <c:order val="5"/>
          <c:tx>
            <c:v>Byzantine</c:v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Data!$A$2:$A$607</c:f>
              <c:numCache>
                <c:formatCode>0</c:formatCode>
                <c:ptCount val="606"/>
                <c:pt idx="0">
                  <c:v>-4010</c:v>
                </c:pt>
                <c:pt idx="1">
                  <c:v>-4000</c:v>
                </c:pt>
                <c:pt idx="2">
                  <c:v>-3990</c:v>
                </c:pt>
                <c:pt idx="3">
                  <c:v>-3980</c:v>
                </c:pt>
                <c:pt idx="4">
                  <c:v>-3970</c:v>
                </c:pt>
                <c:pt idx="5">
                  <c:v>-3960</c:v>
                </c:pt>
                <c:pt idx="6">
                  <c:v>-3950</c:v>
                </c:pt>
                <c:pt idx="7">
                  <c:v>-3940</c:v>
                </c:pt>
                <c:pt idx="8">
                  <c:v>-3930</c:v>
                </c:pt>
                <c:pt idx="9">
                  <c:v>-3920</c:v>
                </c:pt>
                <c:pt idx="10">
                  <c:v>-3910</c:v>
                </c:pt>
                <c:pt idx="11">
                  <c:v>-3900</c:v>
                </c:pt>
                <c:pt idx="12">
                  <c:v>-3890</c:v>
                </c:pt>
                <c:pt idx="13">
                  <c:v>-3880</c:v>
                </c:pt>
                <c:pt idx="14">
                  <c:v>-3870</c:v>
                </c:pt>
                <c:pt idx="15">
                  <c:v>-3860</c:v>
                </c:pt>
                <c:pt idx="16">
                  <c:v>-3850</c:v>
                </c:pt>
                <c:pt idx="17">
                  <c:v>-3840</c:v>
                </c:pt>
                <c:pt idx="18">
                  <c:v>-3830</c:v>
                </c:pt>
                <c:pt idx="19">
                  <c:v>-3820</c:v>
                </c:pt>
                <c:pt idx="20">
                  <c:v>-3810</c:v>
                </c:pt>
                <c:pt idx="21">
                  <c:v>-3800</c:v>
                </c:pt>
                <c:pt idx="22">
                  <c:v>-3790</c:v>
                </c:pt>
                <c:pt idx="23">
                  <c:v>-3780</c:v>
                </c:pt>
                <c:pt idx="24">
                  <c:v>-3770</c:v>
                </c:pt>
                <c:pt idx="25">
                  <c:v>-3760</c:v>
                </c:pt>
                <c:pt idx="26">
                  <c:v>-3750</c:v>
                </c:pt>
                <c:pt idx="27">
                  <c:v>-3740</c:v>
                </c:pt>
                <c:pt idx="28">
                  <c:v>-3730</c:v>
                </c:pt>
                <c:pt idx="29">
                  <c:v>-3720</c:v>
                </c:pt>
                <c:pt idx="30">
                  <c:v>-3710</c:v>
                </c:pt>
                <c:pt idx="31">
                  <c:v>-3700</c:v>
                </c:pt>
                <c:pt idx="32">
                  <c:v>-3690</c:v>
                </c:pt>
                <c:pt idx="33">
                  <c:v>-3680</c:v>
                </c:pt>
                <c:pt idx="34">
                  <c:v>-3670</c:v>
                </c:pt>
                <c:pt idx="35">
                  <c:v>-3660</c:v>
                </c:pt>
                <c:pt idx="36">
                  <c:v>-3650</c:v>
                </c:pt>
                <c:pt idx="37">
                  <c:v>-3640</c:v>
                </c:pt>
                <c:pt idx="38">
                  <c:v>-3630</c:v>
                </c:pt>
                <c:pt idx="39">
                  <c:v>-3620</c:v>
                </c:pt>
                <c:pt idx="40">
                  <c:v>-3610</c:v>
                </c:pt>
                <c:pt idx="41">
                  <c:v>-3600</c:v>
                </c:pt>
                <c:pt idx="42">
                  <c:v>-3590</c:v>
                </c:pt>
                <c:pt idx="43">
                  <c:v>-3580</c:v>
                </c:pt>
                <c:pt idx="44">
                  <c:v>-3570</c:v>
                </c:pt>
                <c:pt idx="45">
                  <c:v>-3560</c:v>
                </c:pt>
                <c:pt idx="46">
                  <c:v>-3550</c:v>
                </c:pt>
                <c:pt idx="47">
                  <c:v>-3540</c:v>
                </c:pt>
                <c:pt idx="48">
                  <c:v>-3530</c:v>
                </c:pt>
                <c:pt idx="49">
                  <c:v>-3520</c:v>
                </c:pt>
                <c:pt idx="50">
                  <c:v>-3510</c:v>
                </c:pt>
                <c:pt idx="51">
                  <c:v>-3500</c:v>
                </c:pt>
                <c:pt idx="52">
                  <c:v>-3490</c:v>
                </c:pt>
                <c:pt idx="53">
                  <c:v>-3480</c:v>
                </c:pt>
                <c:pt idx="54">
                  <c:v>-3470</c:v>
                </c:pt>
                <c:pt idx="55">
                  <c:v>-3460</c:v>
                </c:pt>
                <c:pt idx="56">
                  <c:v>-3450</c:v>
                </c:pt>
                <c:pt idx="57">
                  <c:v>-3440</c:v>
                </c:pt>
                <c:pt idx="58">
                  <c:v>-3430</c:v>
                </c:pt>
                <c:pt idx="59">
                  <c:v>-3420</c:v>
                </c:pt>
                <c:pt idx="60">
                  <c:v>-3410</c:v>
                </c:pt>
                <c:pt idx="61">
                  <c:v>-3400</c:v>
                </c:pt>
                <c:pt idx="62">
                  <c:v>-3390</c:v>
                </c:pt>
                <c:pt idx="63">
                  <c:v>-3380</c:v>
                </c:pt>
                <c:pt idx="64">
                  <c:v>-3370</c:v>
                </c:pt>
                <c:pt idx="65">
                  <c:v>-3360</c:v>
                </c:pt>
                <c:pt idx="66">
                  <c:v>-3350</c:v>
                </c:pt>
                <c:pt idx="67">
                  <c:v>-3340</c:v>
                </c:pt>
                <c:pt idx="68">
                  <c:v>-3330</c:v>
                </c:pt>
                <c:pt idx="69">
                  <c:v>-3320</c:v>
                </c:pt>
                <c:pt idx="70">
                  <c:v>-3310</c:v>
                </c:pt>
                <c:pt idx="71">
                  <c:v>-3300</c:v>
                </c:pt>
                <c:pt idx="72">
                  <c:v>-3290</c:v>
                </c:pt>
                <c:pt idx="73">
                  <c:v>-3280</c:v>
                </c:pt>
                <c:pt idx="74">
                  <c:v>-3270</c:v>
                </c:pt>
                <c:pt idx="75">
                  <c:v>-3260</c:v>
                </c:pt>
                <c:pt idx="76">
                  <c:v>-3250</c:v>
                </c:pt>
                <c:pt idx="77">
                  <c:v>-3240</c:v>
                </c:pt>
                <c:pt idx="78">
                  <c:v>-3230</c:v>
                </c:pt>
                <c:pt idx="79">
                  <c:v>-3220</c:v>
                </c:pt>
                <c:pt idx="80">
                  <c:v>-3210</c:v>
                </c:pt>
                <c:pt idx="81">
                  <c:v>-3200</c:v>
                </c:pt>
                <c:pt idx="82">
                  <c:v>-3190</c:v>
                </c:pt>
                <c:pt idx="83">
                  <c:v>-3180</c:v>
                </c:pt>
                <c:pt idx="84">
                  <c:v>-3170</c:v>
                </c:pt>
                <c:pt idx="85">
                  <c:v>-3160</c:v>
                </c:pt>
                <c:pt idx="86">
                  <c:v>-3150</c:v>
                </c:pt>
                <c:pt idx="87">
                  <c:v>-3140</c:v>
                </c:pt>
                <c:pt idx="88">
                  <c:v>-3130</c:v>
                </c:pt>
                <c:pt idx="89">
                  <c:v>-3120</c:v>
                </c:pt>
                <c:pt idx="90">
                  <c:v>-3110</c:v>
                </c:pt>
                <c:pt idx="91">
                  <c:v>-3100</c:v>
                </c:pt>
                <c:pt idx="92">
                  <c:v>-3090</c:v>
                </c:pt>
                <c:pt idx="93">
                  <c:v>-3080</c:v>
                </c:pt>
                <c:pt idx="94">
                  <c:v>-3070</c:v>
                </c:pt>
                <c:pt idx="95">
                  <c:v>-3060</c:v>
                </c:pt>
                <c:pt idx="96">
                  <c:v>-3050</c:v>
                </c:pt>
                <c:pt idx="97">
                  <c:v>-3040</c:v>
                </c:pt>
                <c:pt idx="98">
                  <c:v>-3030</c:v>
                </c:pt>
                <c:pt idx="99">
                  <c:v>-3020</c:v>
                </c:pt>
                <c:pt idx="100">
                  <c:v>-3010</c:v>
                </c:pt>
                <c:pt idx="101">
                  <c:v>-3000</c:v>
                </c:pt>
                <c:pt idx="102">
                  <c:v>-2990</c:v>
                </c:pt>
                <c:pt idx="103">
                  <c:v>-2980</c:v>
                </c:pt>
                <c:pt idx="104">
                  <c:v>-2970</c:v>
                </c:pt>
                <c:pt idx="105">
                  <c:v>-2960</c:v>
                </c:pt>
                <c:pt idx="106">
                  <c:v>-2950</c:v>
                </c:pt>
                <c:pt idx="107">
                  <c:v>-2940</c:v>
                </c:pt>
                <c:pt idx="108">
                  <c:v>-2930</c:v>
                </c:pt>
                <c:pt idx="109">
                  <c:v>-2920</c:v>
                </c:pt>
                <c:pt idx="110">
                  <c:v>-2910</c:v>
                </c:pt>
                <c:pt idx="111">
                  <c:v>-2900</c:v>
                </c:pt>
                <c:pt idx="112">
                  <c:v>-2890</c:v>
                </c:pt>
                <c:pt idx="113">
                  <c:v>-2880</c:v>
                </c:pt>
                <c:pt idx="114">
                  <c:v>-2870</c:v>
                </c:pt>
                <c:pt idx="115">
                  <c:v>-2860</c:v>
                </c:pt>
                <c:pt idx="116">
                  <c:v>-2850</c:v>
                </c:pt>
                <c:pt idx="117">
                  <c:v>-2840</c:v>
                </c:pt>
                <c:pt idx="118">
                  <c:v>-2830</c:v>
                </c:pt>
                <c:pt idx="119">
                  <c:v>-2820</c:v>
                </c:pt>
                <c:pt idx="120">
                  <c:v>-2810</c:v>
                </c:pt>
                <c:pt idx="121">
                  <c:v>-2800</c:v>
                </c:pt>
                <c:pt idx="122">
                  <c:v>-2790</c:v>
                </c:pt>
                <c:pt idx="123">
                  <c:v>-2780</c:v>
                </c:pt>
                <c:pt idx="124">
                  <c:v>-2770</c:v>
                </c:pt>
                <c:pt idx="125">
                  <c:v>-2760</c:v>
                </c:pt>
                <c:pt idx="126">
                  <c:v>-2750</c:v>
                </c:pt>
                <c:pt idx="127">
                  <c:v>-2740</c:v>
                </c:pt>
                <c:pt idx="128">
                  <c:v>-2730</c:v>
                </c:pt>
                <c:pt idx="129">
                  <c:v>-2720</c:v>
                </c:pt>
                <c:pt idx="130">
                  <c:v>-2710</c:v>
                </c:pt>
                <c:pt idx="131">
                  <c:v>-2700</c:v>
                </c:pt>
                <c:pt idx="132">
                  <c:v>-2690</c:v>
                </c:pt>
                <c:pt idx="133">
                  <c:v>-2680</c:v>
                </c:pt>
                <c:pt idx="134">
                  <c:v>-2670</c:v>
                </c:pt>
                <c:pt idx="135">
                  <c:v>-2660</c:v>
                </c:pt>
                <c:pt idx="136">
                  <c:v>-2650</c:v>
                </c:pt>
                <c:pt idx="137">
                  <c:v>-2640</c:v>
                </c:pt>
                <c:pt idx="138">
                  <c:v>-2630</c:v>
                </c:pt>
                <c:pt idx="139">
                  <c:v>-2620</c:v>
                </c:pt>
                <c:pt idx="140">
                  <c:v>-2610</c:v>
                </c:pt>
                <c:pt idx="141">
                  <c:v>-2600</c:v>
                </c:pt>
                <c:pt idx="142">
                  <c:v>-2590</c:v>
                </c:pt>
                <c:pt idx="143">
                  <c:v>-2580</c:v>
                </c:pt>
                <c:pt idx="144">
                  <c:v>-2570</c:v>
                </c:pt>
                <c:pt idx="145">
                  <c:v>-2560</c:v>
                </c:pt>
                <c:pt idx="146">
                  <c:v>-2550</c:v>
                </c:pt>
                <c:pt idx="147">
                  <c:v>-2540</c:v>
                </c:pt>
                <c:pt idx="148">
                  <c:v>-2530</c:v>
                </c:pt>
                <c:pt idx="149">
                  <c:v>-2520</c:v>
                </c:pt>
                <c:pt idx="150">
                  <c:v>-2510</c:v>
                </c:pt>
                <c:pt idx="151">
                  <c:v>-2500</c:v>
                </c:pt>
                <c:pt idx="152">
                  <c:v>-2490</c:v>
                </c:pt>
                <c:pt idx="153">
                  <c:v>-2480</c:v>
                </c:pt>
                <c:pt idx="154">
                  <c:v>-2470</c:v>
                </c:pt>
                <c:pt idx="155">
                  <c:v>-2460</c:v>
                </c:pt>
                <c:pt idx="156">
                  <c:v>-2450</c:v>
                </c:pt>
                <c:pt idx="157">
                  <c:v>-2440</c:v>
                </c:pt>
                <c:pt idx="158">
                  <c:v>-2430</c:v>
                </c:pt>
                <c:pt idx="159">
                  <c:v>-2420</c:v>
                </c:pt>
                <c:pt idx="160">
                  <c:v>-2410</c:v>
                </c:pt>
                <c:pt idx="161">
                  <c:v>-2400</c:v>
                </c:pt>
                <c:pt idx="162">
                  <c:v>-2390</c:v>
                </c:pt>
                <c:pt idx="163">
                  <c:v>-2380</c:v>
                </c:pt>
                <c:pt idx="164">
                  <c:v>-2370</c:v>
                </c:pt>
                <c:pt idx="165">
                  <c:v>-2360</c:v>
                </c:pt>
                <c:pt idx="166">
                  <c:v>-2350</c:v>
                </c:pt>
                <c:pt idx="167">
                  <c:v>-2340</c:v>
                </c:pt>
                <c:pt idx="168">
                  <c:v>-2330</c:v>
                </c:pt>
                <c:pt idx="169">
                  <c:v>-2320</c:v>
                </c:pt>
                <c:pt idx="170">
                  <c:v>-2310</c:v>
                </c:pt>
                <c:pt idx="171">
                  <c:v>-2300</c:v>
                </c:pt>
                <c:pt idx="172">
                  <c:v>-2290</c:v>
                </c:pt>
                <c:pt idx="173">
                  <c:v>-2280</c:v>
                </c:pt>
                <c:pt idx="174">
                  <c:v>-2270</c:v>
                </c:pt>
                <c:pt idx="175">
                  <c:v>-2260</c:v>
                </c:pt>
                <c:pt idx="176">
                  <c:v>-2250</c:v>
                </c:pt>
                <c:pt idx="177">
                  <c:v>-2240</c:v>
                </c:pt>
                <c:pt idx="178">
                  <c:v>-2230</c:v>
                </c:pt>
                <c:pt idx="179">
                  <c:v>-2220</c:v>
                </c:pt>
                <c:pt idx="180">
                  <c:v>-2210</c:v>
                </c:pt>
                <c:pt idx="181">
                  <c:v>-2200</c:v>
                </c:pt>
                <c:pt idx="182">
                  <c:v>-2190</c:v>
                </c:pt>
                <c:pt idx="183">
                  <c:v>-2180</c:v>
                </c:pt>
                <c:pt idx="184">
                  <c:v>-2170</c:v>
                </c:pt>
                <c:pt idx="185">
                  <c:v>-2160</c:v>
                </c:pt>
                <c:pt idx="186">
                  <c:v>-2150</c:v>
                </c:pt>
                <c:pt idx="187">
                  <c:v>-2140</c:v>
                </c:pt>
                <c:pt idx="188">
                  <c:v>-2130</c:v>
                </c:pt>
                <c:pt idx="189">
                  <c:v>-2120</c:v>
                </c:pt>
                <c:pt idx="190">
                  <c:v>-2110</c:v>
                </c:pt>
                <c:pt idx="191">
                  <c:v>-2100</c:v>
                </c:pt>
                <c:pt idx="192">
                  <c:v>-2090</c:v>
                </c:pt>
                <c:pt idx="193">
                  <c:v>-2080</c:v>
                </c:pt>
                <c:pt idx="194">
                  <c:v>-2070</c:v>
                </c:pt>
                <c:pt idx="195">
                  <c:v>-2060</c:v>
                </c:pt>
                <c:pt idx="196">
                  <c:v>-2050</c:v>
                </c:pt>
                <c:pt idx="197">
                  <c:v>-2040</c:v>
                </c:pt>
                <c:pt idx="198">
                  <c:v>-2030</c:v>
                </c:pt>
                <c:pt idx="199">
                  <c:v>-2020</c:v>
                </c:pt>
                <c:pt idx="200">
                  <c:v>-2010</c:v>
                </c:pt>
                <c:pt idx="201">
                  <c:v>-2000</c:v>
                </c:pt>
                <c:pt idx="202">
                  <c:v>-1990</c:v>
                </c:pt>
                <c:pt idx="203">
                  <c:v>-1980</c:v>
                </c:pt>
                <c:pt idx="204">
                  <c:v>-1970</c:v>
                </c:pt>
                <c:pt idx="205">
                  <c:v>-1960</c:v>
                </c:pt>
                <c:pt idx="206">
                  <c:v>-1950</c:v>
                </c:pt>
                <c:pt idx="207">
                  <c:v>-1940</c:v>
                </c:pt>
                <c:pt idx="208">
                  <c:v>-1930</c:v>
                </c:pt>
                <c:pt idx="209">
                  <c:v>-1920</c:v>
                </c:pt>
                <c:pt idx="210">
                  <c:v>-1910</c:v>
                </c:pt>
                <c:pt idx="211">
                  <c:v>-1900</c:v>
                </c:pt>
                <c:pt idx="212">
                  <c:v>-1890</c:v>
                </c:pt>
                <c:pt idx="213">
                  <c:v>-1880</c:v>
                </c:pt>
                <c:pt idx="214">
                  <c:v>-1870</c:v>
                </c:pt>
                <c:pt idx="215">
                  <c:v>-1860</c:v>
                </c:pt>
                <c:pt idx="216">
                  <c:v>-1850</c:v>
                </c:pt>
                <c:pt idx="217">
                  <c:v>-1840</c:v>
                </c:pt>
                <c:pt idx="218">
                  <c:v>-1830</c:v>
                </c:pt>
                <c:pt idx="219">
                  <c:v>-1820</c:v>
                </c:pt>
                <c:pt idx="220">
                  <c:v>-1810</c:v>
                </c:pt>
                <c:pt idx="221">
                  <c:v>-1800</c:v>
                </c:pt>
                <c:pt idx="222">
                  <c:v>-1790</c:v>
                </c:pt>
                <c:pt idx="223">
                  <c:v>-1780</c:v>
                </c:pt>
                <c:pt idx="224">
                  <c:v>-1770</c:v>
                </c:pt>
                <c:pt idx="225">
                  <c:v>-1760</c:v>
                </c:pt>
                <c:pt idx="226">
                  <c:v>-1750</c:v>
                </c:pt>
                <c:pt idx="227">
                  <c:v>-1740</c:v>
                </c:pt>
                <c:pt idx="228">
                  <c:v>-1730</c:v>
                </c:pt>
                <c:pt idx="229">
                  <c:v>-1720</c:v>
                </c:pt>
                <c:pt idx="230">
                  <c:v>-1710</c:v>
                </c:pt>
                <c:pt idx="231">
                  <c:v>-1700</c:v>
                </c:pt>
                <c:pt idx="232">
                  <c:v>-1690</c:v>
                </c:pt>
                <c:pt idx="233">
                  <c:v>-1680</c:v>
                </c:pt>
                <c:pt idx="234">
                  <c:v>-1670</c:v>
                </c:pt>
                <c:pt idx="235">
                  <c:v>-1660</c:v>
                </c:pt>
                <c:pt idx="236">
                  <c:v>-1650</c:v>
                </c:pt>
                <c:pt idx="237">
                  <c:v>-1640</c:v>
                </c:pt>
                <c:pt idx="238">
                  <c:v>-1630</c:v>
                </c:pt>
                <c:pt idx="239">
                  <c:v>-1620</c:v>
                </c:pt>
                <c:pt idx="240">
                  <c:v>-1610</c:v>
                </c:pt>
                <c:pt idx="241">
                  <c:v>-1600</c:v>
                </c:pt>
                <c:pt idx="242">
                  <c:v>-1590</c:v>
                </c:pt>
                <c:pt idx="243">
                  <c:v>-1580</c:v>
                </c:pt>
                <c:pt idx="244">
                  <c:v>-1570</c:v>
                </c:pt>
                <c:pt idx="245">
                  <c:v>-1560</c:v>
                </c:pt>
                <c:pt idx="246">
                  <c:v>-1550</c:v>
                </c:pt>
                <c:pt idx="247">
                  <c:v>-1540</c:v>
                </c:pt>
                <c:pt idx="248">
                  <c:v>-1530</c:v>
                </c:pt>
                <c:pt idx="249">
                  <c:v>-1520</c:v>
                </c:pt>
                <c:pt idx="250">
                  <c:v>-1510</c:v>
                </c:pt>
                <c:pt idx="251">
                  <c:v>-1500</c:v>
                </c:pt>
                <c:pt idx="252">
                  <c:v>-1490</c:v>
                </c:pt>
                <c:pt idx="253">
                  <c:v>-1480</c:v>
                </c:pt>
                <c:pt idx="254">
                  <c:v>-1470</c:v>
                </c:pt>
                <c:pt idx="255">
                  <c:v>-1460</c:v>
                </c:pt>
                <c:pt idx="256">
                  <c:v>-1450</c:v>
                </c:pt>
                <c:pt idx="257">
                  <c:v>-1440</c:v>
                </c:pt>
                <c:pt idx="258">
                  <c:v>-1430</c:v>
                </c:pt>
                <c:pt idx="259">
                  <c:v>-1420</c:v>
                </c:pt>
                <c:pt idx="260">
                  <c:v>-1410</c:v>
                </c:pt>
                <c:pt idx="261">
                  <c:v>-1400</c:v>
                </c:pt>
                <c:pt idx="262">
                  <c:v>-1390</c:v>
                </c:pt>
                <c:pt idx="263">
                  <c:v>-1380</c:v>
                </c:pt>
                <c:pt idx="264">
                  <c:v>-1370</c:v>
                </c:pt>
                <c:pt idx="265">
                  <c:v>-1360</c:v>
                </c:pt>
                <c:pt idx="266">
                  <c:v>-1350</c:v>
                </c:pt>
                <c:pt idx="267">
                  <c:v>-1340</c:v>
                </c:pt>
                <c:pt idx="268">
                  <c:v>-1330</c:v>
                </c:pt>
                <c:pt idx="269">
                  <c:v>-1320</c:v>
                </c:pt>
                <c:pt idx="270">
                  <c:v>-1310</c:v>
                </c:pt>
                <c:pt idx="271">
                  <c:v>-1300</c:v>
                </c:pt>
                <c:pt idx="272">
                  <c:v>-1290</c:v>
                </c:pt>
                <c:pt idx="273">
                  <c:v>-1280</c:v>
                </c:pt>
                <c:pt idx="274">
                  <c:v>-1270</c:v>
                </c:pt>
                <c:pt idx="275">
                  <c:v>-1260</c:v>
                </c:pt>
                <c:pt idx="276">
                  <c:v>-1250</c:v>
                </c:pt>
                <c:pt idx="277">
                  <c:v>-1240</c:v>
                </c:pt>
                <c:pt idx="278">
                  <c:v>-1230</c:v>
                </c:pt>
                <c:pt idx="279">
                  <c:v>-1220</c:v>
                </c:pt>
                <c:pt idx="280">
                  <c:v>-1210</c:v>
                </c:pt>
                <c:pt idx="281">
                  <c:v>-1200</c:v>
                </c:pt>
                <c:pt idx="282">
                  <c:v>-1190</c:v>
                </c:pt>
                <c:pt idx="283">
                  <c:v>-1180</c:v>
                </c:pt>
                <c:pt idx="284">
                  <c:v>-1170</c:v>
                </c:pt>
                <c:pt idx="285">
                  <c:v>-1160</c:v>
                </c:pt>
                <c:pt idx="286">
                  <c:v>-1150</c:v>
                </c:pt>
                <c:pt idx="287">
                  <c:v>-1140</c:v>
                </c:pt>
                <c:pt idx="288">
                  <c:v>-1130</c:v>
                </c:pt>
                <c:pt idx="289">
                  <c:v>-1120</c:v>
                </c:pt>
                <c:pt idx="290">
                  <c:v>-1110</c:v>
                </c:pt>
                <c:pt idx="291">
                  <c:v>-1100</c:v>
                </c:pt>
                <c:pt idx="292">
                  <c:v>-1090</c:v>
                </c:pt>
                <c:pt idx="293">
                  <c:v>-1080</c:v>
                </c:pt>
                <c:pt idx="294">
                  <c:v>-1070</c:v>
                </c:pt>
                <c:pt idx="295">
                  <c:v>-1060</c:v>
                </c:pt>
                <c:pt idx="296">
                  <c:v>-1050</c:v>
                </c:pt>
                <c:pt idx="297">
                  <c:v>-1040</c:v>
                </c:pt>
                <c:pt idx="298">
                  <c:v>-1030</c:v>
                </c:pt>
                <c:pt idx="299">
                  <c:v>-1020</c:v>
                </c:pt>
                <c:pt idx="300">
                  <c:v>-1010</c:v>
                </c:pt>
                <c:pt idx="301">
                  <c:v>-1000</c:v>
                </c:pt>
                <c:pt idx="302">
                  <c:v>-990</c:v>
                </c:pt>
                <c:pt idx="303">
                  <c:v>-980</c:v>
                </c:pt>
                <c:pt idx="304">
                  <c:v>-970</c:v>
                </c:pt>
                <c:pt idx="305">
                  <c:v>-960</c:v>
                </c:pt>
                <c:pt idx="306">
                  <c:v>-950</c:v>
                </c:pt>
                <c:pt idx="307">
                  <c:v>-940</c:v>
                </c:pt>
                <c:pt idx="308">
                  <c:v>-930</c:v>
                </c:pt>
                <c:pt idx="309">
                  <c:v>-920</c:v>
                </c:pt>
                <c:pt idx="310">
                  <c:v>-910</c:v>
                </c:pt>
                <c:pt idx="311">
                  <c:v>-900</c:v>
                </c:pt>
                <c:pt idx="312">
                  <c:v>-890</c:v>
                </c:pt>
                <c:pt idx="313">
                  <c:v>-880</c:v>
                </c:pt>
                <c:pt idx="314">
                  <c:v>-870</c:v>
                </c:pt>
                <c:pt idx="315">
                  <c:v>-860</c:v>
                </c:pt>
                <c:pt idx="316">
                  <c:v>-850</c:v>
                </c:pt>
                <c:pt idx="317">
                  <c:v>-840</c:v>
                </c:pt>
                <c:pt idx="318">
                  <c:v>-830</c:v>
                </c:pt>
                <c:pt idx="319">
                  <c:v>-820</c:v>
                </c:pt>
                <c:pt idx="320">
                  <c:v>-810</c:v>
                </c:pt>
                <c:pt idx="321">
                  <c:v>-800</c:v>
                </c:pt>
                <c:pt idx="322">
                  <c:v>-790</c:v>
                </c:pt>
                <c:pt idx="323">
                  <c:v>-780</c:v>
                </c:pt>
                <c:pt idx="324">
                  <c:v>-770</c:v>
                </c:pt>
                <c:pt idx="325">
                  <c:v>-760</c:v>
                </c:pt>
                <c:pt idx="326">
                  <c:v>-750</c:v>
                </c:pt>
                <c:pt idx="327">
                  <c:v>-740</c:v>
                </c:pt>
                <c:pt idx="328">
                  <c:v>-730</c:v>
                </c:pt>
                <c:pt idx="329">
                  <c:v>-720</c:v>
                </c:pt>
                <c:pt idx="330">
                  <c:v>-710</c:v>
                </c:pt>
                <c:pt idx="331">
                  <c:v>-700</c:v>
                </c:pt>
                <c:pt idx="332">
                  <c:v>-690</c:v>
                </c:pt>
                <c:pt idx="333">
                  <c:v>-680</c:v>
                </c:pt>
                <c:pt idx="334">
                  <c:v>-670</c:v>
                </c:pt>
                <c:pt idx="335">
                  <c:v>-660</c:v>
                </c:pt>
                <c:pt idx="336">
                  <c:v>-650</c:v>
                </c:pt>
                <c:pt idx="337">
                  <c:v>-640</c:v>
                </c:pt>
                <c:pt idx="338">
                  <c:v>-630</c:v>
                </c:pt>
                <c:pt idx="339">
                  <c:v>-620</c:v>
                </c:pt>
                <c:pt idx="340">
                  <c:v>-610</c:v>
                </c:pt>
                <c:pt idx="341">
                  <c:v>-600</c:v>
                </c:pt>
                <c:pt idx="342">
                  <c:v>-590</c:v>
                </c:pt>
                <c:pt idx="343">
                  <c:v>-580</c:v>
                </c:pt>
                <c:pt idx="344">
                  <c:v>-570</c:v>
                </c:pt>
                <c:pt idx="345">
                  <c:v>-560</c:v>
                </c:pt>
                <c:pt idx="346">
                  <c:v>-550</c:v>
                </c:pt>
                <c:pt idx="347">
                  <c:v>-540</c:v>
                </c:pt>
                <c:pt idx="348">
                  <c:v>-530</c:v>
                </c:pt>
                <c:pt idx="349">
                  <c:v>-520</c:v>
                </c:pt>
                <c:pt idx="350">
                  <c:v>-510</c:v>
                </c:pt>
                <c:pt idx="351">
                  <c:v>-500</c:v>
                </c:pt>
                <c:pt idx="352">
                  <c:v>-490</c:v>
                </c:pt>
                <c:pt idx="353">
                  <c:v>-480</c:v>
                </c:pt>
                <c:pt idx="354">
                  <c:v>-470</c:v>
                </c:pt>
                <c:pt idx="355">
                  <c:v>-460</c:v>
                </c:pt>
                <c:pt idx="356">
                  <c:v>-450</c:v>
                </c:pt>
                <c:pt idx="357">
                  <c:v>-440</c:v>
                </c:pt>
                <c:pt idx="358">
                  <c:v>-430</c:v>
                </c:pt>
                <c:pt idx="359">
                  <c:v>-420</c:v>
                </c:pt>
                <c:pt idx="360">
                  <c:v>-410</c:v>
                </c:pt>
                <c:pt idx="361">
                  <c:v>-400</c:v>
                </c:pt>
                <c:pt idx="362">
                  <c:v>-390</c:v>
                </c:pt>
                <c:pt idx="363">
                  <c:v>-380</c:v>
                </c:pt>
                <c:pt idx="364">
                  <c:v>-370</c:v>
                </c:pt>
                <c:pt idx="365">
                  <c:v>-360</c:v>
                </c:pt>
                <c:pt idx="366">
                  <c:v>-350</c:v>
                </c:pt>
                <c:pt idx="367">
                  <c:v>-340</c:v>
                </c:pt>
                <c:pt idx="368">
                  <c:v>-330</c:v>
                </c:pt>
                <c:pt idx="369">
                  <c:v>-320</c:v>
                </c:pt>
                <c:pt idx="370">
                  <c:v>-310</c:v>
                </c:pt>
                <c:pt idx="371">
                  <c:v>-300</c:v>
                </c:pt>
                <c:pt idx="372">
                  <c:v>-290</c:v>
                </c:pt>
                <c:pt idx="373">
                  <c:v>-280</c:v>
                </c:pt>
                <c:pt idx="374">
                  <c:v>-270</c:v>
                </c:pt>
                <c:pt idx="375">
                  <c:v>-260</c:v>
                </c:pt>
                <c:pt idx="376">
                  <c:v>-250</c:v>
                </c:pt>
                <c:pt idx="377">
                  <c:v>-240</c:v>
                </c:pt>
                <c:pt idx="378">
                  <c:v>-230</c:v>
                </c:pt>
                <c:pt idx="379">
                  <c:v>-220</c:v>
                </c:pt>
                <c:pt idx="380">
                  <c:v>-210</c:v>
                </c:pt>
                <c:pt idx="381">
                  <c:v>-200</c:v>
                </c:pt>
                <c:pt idx="382">
                  <c:v>-190</c:v>
                </c:pt>
                <c:pt idx="383">
                  <c:v>-180</c:v>
                </c:pt>
                <c:pt idx="384">
                  <c:v>-170</c:v>
                </c:pt>
                <c:pt idx="385">
                  <c:v>-160</c:v>
                </c:pt>
                <c:pt idx="386">
                  <c:v>-150</c:v>
                </c:pt>
                <c:pt idx="387">
                  <c:v>-140</c:v>
                </c:pt>
                <c:pt idx="388">
                  <c:v>-130</c:v>
                </c:pt>
                <c:pt idx="389">
                  <c:v>-120</c:v>
                </c:pt>
                <c:pt idx="390">
                  <c:v>-110</c:v>
                </c:pt>
                <c:pt idx="391">
                  <c:v>-100</c:v>
                </c:pt>
                <c:pt idx="392">
                  <c:v>-90</c:v>
                </c:pt>
                <c:pt idx="393">
                  <c:v>-80</c:v>
                </c:pt>
                <c:pt idx="394">
                  <c:v>-70</c:v>
                </c:pt>
                <c:pt idx="395">
                  <c:v>-60</c:v>
                </c:pt>
                <c:pt idx="396">
                  <c:v>-50</c:v>
                </c:pt>
                <c:pt idx="397">
                  <c:v>-40</c:v>
                </c:pt>
                <c:pt idx="398">
                  <c:v>-30</c:v>
                </c:pt>
                <c:pt idx="399">
                  <c:v>-20</c:v>
                </c:pt>
                <c:pt idx="400">
                  <c:v>-10</c:v>
                </c:pt>
                <c:pt idx="401">
                  <c:v>0</c:v>
                </c:pt>
                <c:pt idx="402">
                  <c:v>10</c:v>
                </c:pt>
                <c:pt idx="403">
                  <c:v>20</c:v>
                </c:pt>
                <c:pt idx="404">
                  <c:v>30</c:v>
                </c:pt>
                <c:pt idx="405">
                  <c:v>40</c:v>
                </c:pt>
                <c:pt idx="406">
                  <c:v>50</c:v>
                </c:pt>
                <c:pt idx="407">
                  <c:v>60</c:v>
                </c:pt>
                <c:pt idx="408">
                  <c:v>70</c:v>
                </c:pt>
                <c:pt idx="409">
                  <c:v>80</c:v>
                </c:pt>
                <c:pt idx="410">
                  <c:v>90</c:v>
                </c:pt>
                <c:pt idx="411">
                  <c:v>100</c:v>
                </c:pt>
                <c:pt idx="412">
                  <c:v>110</c:v>
                </c:pt>
                <c:pt idx="413">
                  <c:v>120</c:v>
                </c:pt>
                <c:pt idx="414">
                  <c:v>130</c:v>
                </c:pt>
                <c:pt idx="415">
                  <c:v>140</c:v>
                </c:pt>
                <c:pt idx="416">
                  <c:v>150</c:v>
                </c:pt>
                <c:pt idx="417">
                  <c:v>160</c:v>
                </c:pt>
                <c:pt idx="418">
                  <c:v>170</c:v>
                </c:pt>
                <c:pt idx="419">
                  <c:v>180</c:v>
                </c:pt>
                <c:pt idx="420">
                  <c:v>190</c:v>
                </c:pt>
                <c:pt idx="421">
                  <c:v>200</c:v>
                </c:pt>
                <c:pt idx="422">
                  <c:v>210</c:v>
                </c:pt>
                <c:pt idx="423">
                  <c:v>220</c:v>
                </c:pt>
                <c:pt idx="424">
                  <c:v>230</c:v>
                </c:pt>
                <c:pt idx="425">
                  <c:v>240</c:v>
                </c:pt>
                <c:pt idx="426">
                  <c:v>250</c:v>
                </c:pt>
                <c:pt idx="427">
                  <c:v>260</c:v>
                </c:pt>
                <c:pt idx="428">
                  <c:v>270</c:v>
                </c:pt>
                <c:pt idx="429">
                  <c:v>280</c:v>
                </c:pt>
                <c:pt idx="430">
                  <c:v>290</c:v>
                </c:pt>
                <c:pt idx="431">
                  <c:v>300</c:v>
                </c:pt>
                <c:pt idx="432">
                  <c:v>310</c:v>
                </c:pt>
                <c:pt idx="433">
                  <c:v>320</c:v>
                </c:pt>
                <c:pt idx="434">
                  <c:v>330</c:v>
                </c:pt>
                <c:pt idx="435">
                  <c:v>340</c:v>
                </c:pt>
                <c:pt idx="436">
                  <c:v>350</c:v>
                </c:pt>
                <c:pt idx="437">
                  <c:v>360</c:v>
                </c:pt>
                <c:pt idx="438">
                  <c:v>370</c:v>
                </c:pt>
                <c:pt idx="439">
                  <c:v>380</c:v>
                </c:pt>
                <c:pt idx="440">
                  <c:v>390</c:v>
                </c:pt>
                <c:pt idx="441">
                  <c:v>400</c:v>
                </c:pt>
                <c:pt idx="442">
                  <c:v>410</c:v>
                </c:pt>
                <c:pt idx="443">
                  <c:v>420</c:v>
                </c:pt>
                <c:pt idx="444">
                  <c:v>430</c:v>
                </c:pt>
                <c:pt idx="445">
                  <c:v>440</c:v>
                </c:pt>
                <c:pt idx="446">
                  <c:v>450</c:v>
                </c:pt>
                <c:pt idx="447">
                  <c:v>460</c:v>
                </c:pt>
                <c:pt idx="448">
                  <c:v>470</c:v>
                </c:pt>
                <c:pt idx="449">
                  <c:v>480</c:v>
                </c:pt>
                <c:pt idx="450">
                  <c:v>490</c:v>
                </c:pt>
                <c:pt idx="451">
                  <c:v>500</c:v>
                </c:pt>
                <c:pt idx="452">
                  <c:v>510</c:v>
                </c:pt>
                <c:pt idx="453">
                  <c:v>520</c:v>
                </c:pt>
                <c:pt idx="454">
                  <c:v>530</c:v>
                </c:pt>
                <c:pt idx="455">
                  <c:v>540</c:v>
                </c:pt>
                <c:pt idx="456">
                  <c:v>550</c:v>
                </c:pt>
                <c:pt idx="457">
                  <c:v>560</c:v>
                </c:pt>
                <c:pt idx="458">
                  <c:v>570</c:v>
                </c:pt>
                <c:pt idx="459">
                  <c:v>580</c:v>
                </c:pt>
                <c:pt idx="460">
                  <c:v>590</c:v>
                </c:pt>
                <c:pt idx="461">
                  <c:v>600</c:v>
                </c:pt>
                <c:pt idx="462">
                  <c:v>610</c:v>
                </c:pt>
                <c:pt idx="463">
                  <c:v>620</c:v>
                </c:pt>
                <c:pt idx="464">
                  <c:v>630</c:v>
                </c:pt>
                <c:pt idx="465">
                  <c:v>640</c:v>
                </c:pt>
                <c:pt idx="466">
                  <c:v>650</c:v>
                </c:pt>
                <c:pt idx="467">
                  <c:v>660</c:v>
                </c:pt>
                <c:pt idx="468">
                  <c:v>670</c:v>
                </c:pt>
                <c:pt idx="469">
                  <c:v>680</c:v>
                </c:pt>
                <c:pt idx="470">
                  <c:v>690</c:v>
                </c:pt>
                <c:pt idx="471">
                  <c:v>700</c:v>
                </c:pt>
                <c:pt idx="472">
                  <c:v>710</c:v>
                </c:pt>
                <c:pt idx="473">
                  <c:v>720</c:v>
                </c:pt>
                <c:pt idx="474">
                  <c:v>730</c:v>
                </c:pt>
                <c:pt idx="475">
                  <c:v>740</c:v>
                </c:pt>
                <c:pt idx="476">
                  <c:v>750</c:v>
                </c:pt>
                <c:pt idx="477">
                  <c:v>760</c:v>
                </c:pt>
                <c:pt idx="478">
                  <c:v>770</c:v>
                </c:pt>
                <c:pt idx="479">
                  <c:v>780</c:v>
                </c:pt>
                <c:pt idx="480">
                  <c:v>790</c:v>
                </c:pt>
                <c:pt idx="481">
                  <c:v>800</c:v>
                </c:pt>
                <c:pt idx="482">
                  <c:v>810</c:v>
                </c:pt>
                <c:pt idx="483">
                  <c:v>820</c:v>
                </c:pt>
                <c:pt idx="484">
                  <c:v>830</c:v>
                </c:pt>
                <c:pt idx="485">
                  <c:v>840</c:v>
                </c:pt>
                <c:pt idx="486">
                  <c:v>850</c:v>
                </c:pt>
                <c:pt idx="487">
                  <c:v>860</c:v>
                </c:pt>
                <c:pt idx="488">
                  <c:v>870</c:v>
                </c:pt>
                <c:pt idx="489">
                  <c:v>880</c:v>
                </c:pt>
                <c:pt idx="490">
                  <c:v>890</c:v>
                </c:pt>
                <c:pt idx="491">
                  <c:v>900</c:v>
                </c:pt>
                <c:pt idx="492">
                  <c:v>910</c:v>
                </c:pt>
                <c:pt idx="493">
                  <c:v>920</c:v>
                </c:pt>
                <c:pt idx="494">
                  <c:v>930</c:v>
                </c:pt>
                <c:pt idx="495">
                  <c:v>940</c:v>
                </c:pt>
                <c:pt idx="496">
                  <c:v>950</c:v>
                </c:pt>
                <c:pt idx="497">
                  <c:v>960</c:v>
                </c:pt>
                <c:pt idx="498">
                  <c:v>970</c:v>
                </c:pt>
                <c:pt idx="499">
                  <c:v>980</c:v>
                </c:pt>
                <c:pt idx="500">
                  <c:v>990</c:v>
                </c:pt>
                <c:pt idx="501">
                  <c:v>1000</c:v>
                </c:pt>
                <c:pt idx="502">
                  <c:v>1010</c:v>
                </c:pt>
                <c:pt idx="503">
                  <c:v>1020</c:v>
                </c:pt>
                <c:pt idx="504">
                  <c:v>1030</c:v>
                </c:pt>
                <c:pt idx="505">
                  <c:v>1040</c:v>
                </c:pt>
                <c:pt idx="506">
                  <c:v>1050</c:v>
                </c:pt>
                <c:pt idx="507">
                  <c:v>1060</c:v>
                </c:pt>
                <c:pt idx="508">
                  <c:v>1070</c:v>
                </c:pt>
                <c:pt idx="509">
                  <c:v>1080</c:v>
                </c:pt>
                <c:pt idx="510">
                  <c:v>1090</c:v>
                </c:pt>
                <c:pt idx="511">
                  <c:v>1100</c:v>
                </c:pt>
                <c:pt idx="512">
                  <c:v>1110</c:v>
                </c:pt>
                <c:pt idx="513">
                  <c:v>1120</c:v>
                </c:pt>
                <c:pt idx="514">
                  <c:v>1130</c:v>
                </c:pt>
                <c:pt idx="515">
                  <c:v>1140</c:v>
                </c:pt>
                <c:pt idx="516">
                  <c:v>1150</c:v>
                </c:pt>
                <c:pt idx="517">
                  <c:v>1160</c:v>
                </c:pt>
                <c:pt idx="518">
                  <c:v>1170</c:v>
                </c:pt>
                <c:pt idx="519">
                  <c:v>1180</c:v>
                </c:pt>
                <c:pt idx="520">
                  <c:v>1190</c:v>
                </c:pt>
                <c:pt idx="521">
                  <c:v>1200</c:v>
                </c:pt>
                <c:pt idx="522">
                  <c:v>1210</c:v>
                </c:pt>
                <c:pt idx="523">
                  <c:v>1220</c:v>
                </c:pt>
                <c:pt idx="524">
                  <c:v>1230</c:v>
                </c:pt>
                <c:pt idx="525">
                  <c:v>1240</c:v>
                </c:pt>
                <c:pt idx="526">
                  <c:v>1250</c:v>
                </c:pt>
                <c:pt idx="527">
                  <c:v>1260</c:v>
                </c:pt>
                <c:pt idx="528">
                  <c:v>1270</c:v>
                </c:pt>
                <c:pt idx="529">
                  <c:v>1280</c:v>
                </c:pt>
                <c:pt idx="530">
                  <c:v>1290</c:v>
                </c:pt>
                <c:pt idx="531">
                  <c:v>1300</c:v>
                </c:pt>
                <c:pt idx="532">
                  <c:v>1310</c:v>
                </c:pt>
                <c:pt idx="533">
                  <c:v>1320</c:v>
                </c:pt>
                <c:pt idx="534">
                  <c:v>1330</c:v>
                </c:pt>
                <c:pt idx="535">
                  <c:v>1340</c:v>
                </c:pt>
                <c:pt idx="536">
                  <c:v>1350</c:v>
                </c:pt>
                <c:pt idx="537">
                  <c:v>1360</c:v>
                </c:pt>
                <c:pt idx="538">
                  <c:v>1370</c:v>
                </c:pt>
                <c:pt idx="539">
                  <c:v>1380</c:v>
                </c:pt>
                <c:pt idx="540">
                  <c:v>1390</c:v>
                </c:pt>
                <c:pt idx="541">
                  <c:v>1400</c:v>
                </c:pt>
                <c:pt idx="542">
                  <c:v>1410</c:v>
                </c:pt>
                <c:pt idx="543">
                  <c:v>1420</c:v>
                </c:pt>
                <c:pt idx="544">
                  <c:v>1430</c:v>
                </c:pt>
                <c:pt idx="545">
                  <c:v>1440</c:v>
                </c:pt>
                <c:pt idx="546">
                  <c:v>1450</c:v>
                </c:pt>
                <c:pt idx="547">
                  <c:v>1460</c:v>
                </c:pt>
                <c:pt idx="548">
                  <c:v>1470</c:v>
                </c:pt>
                <c:pt idx="549">
                  <c:v>1480</c:v>
                </c:pt>
                <c:pt idx="550">
                  <c:v>1490</c:v>
                </c:pt>
                <c:pt idx="551">
                  <c:v>1500</c:v>
                </c:pt>
                <c:pt idx="552">
                  <c:v>1510</c:v>
                </c:pt>
                <c:pt idx="553">
                  <c:v>1520</c:v>
                </c:pt>
                <c:pt idx="554">
                  <c:v>1530</c:v>
                </c:pt>
                <c:pt idx="555">
                  <c:v>1540</c:v>
                </c:pt>
                <c:pt idx="556">
                  <c:v>1550</c:v>
                </c:pt>
                <c:pt idx="557">
                  <c:v>1560</c:v>
                </c:pt>
                <c:pt idx="558">
                  <c:v>1570</c:v>
                </c:pt>
                <c:pt idx="559">
                  <c:v>1580</c:v>
                </c:pt>
                <c:pt idx="560">
                  <c:v>1590</c:v>
                </c:pt>
                <c:pt idx="561">
                  <c:v>1600</c:v>
                </c:pt>
                <c:pt idx="562">
                  <c:v>1610</c:v>
                </c:pt>
                <c:pt idx="563">
                  <c:v>1620</c:v>
                </c:pt>
                <c:pt idx="564">
                  <c:v>1630</c:v>
                </c:pt>
                <c:pt idx="565">
                  <c:v>1640</c:v>
                </c:pt>
                <c:pt idx="566">
                  <c:v>1650</c:v>
                </c:pt>
                <c:pt idx="567">
                  <c:v>1660</c:v>
                </c:pt>
                <c:pt idx="568">
                  <c:v>1670</c:v>
                </c:pt>
                <c:pt idx="569">
                  <c:v>1680</c:v>
                </c:pt>
                <c:pt idx="570">
                  <c:v>1690</c:v>
                </c:pt>
                <c:pt idx="571">
                  <c:v>1700</c:v>
                </c:pt>
                <c:pt idx="572">
                  <c:v>1710</c:v>
                </c:pt>
                <c:pt idx="573">
                  <c:v>1720</c:v>
                </c:pt>
                <c:pt idx="574">
                  <c:v>1730</c:v>
                </c:pt>
                <c:pt idx="575">
                  <c:v>1740</c:v>
                </c:pt>
                <c:pt idx="576">
                  <c:v>1750</c:v>
                </c:pt>
                <c:pt idx="577">
                  <c:v>1760</c:v>
                </c:pt>
                <c:pt idx="578">
                  <c:v>1770</c:v>
                </c:pt>
                <c:pt idx="579">
                  <c:v>1780</c:v>
                </c:pt>
                <c:pt idx="580">
                  <c:v>1790</c:v>
                </c:pt>
                <c:pt idx="581">
                  <c:v>1800</c:v>
                </c:pt>
                <c:pt idx="582">
                  <c:v>1810</c:v>
                </c:pt>
                <c:pt idx="583">
                  <c:v>1820</c:v>
                </c:pt>
                <c:pt idx="584">
                  <c:v>1830</c:v>
                </c:pt>
                <c:pt idx="585">
                  <c:v>1840</c:v>
                </c:pt>
                <c:pt idx="586">
                  <c:v>1850</c:v>
                </c:pt>
                <c:pt idx="587">
                  <c:v>1860</c:v>
                </c:pt>
                <c:pt idx="588">
                  <c:v>1870</c:v>
                </c:pt>
                <c:pt idx="589">
                  <c:v>1880</c:v>
                </c:pt>
                <c:pt idx="590">
                  <c:v>1890</c:v>
                </c:pt>
                <c:pt idx="591">
                  <c:v>1900</c:v>
                </c:pt>
                <c:pt idx="592">
                  <c:v>1910</c:v>
                </c:pt>
                <c:pt idx="593">
                  <c:v>1920</c:v>
                </c:pt>
                <c:pt idx="594">
                  <c:v>1930</c:v>
                </c:pt>
                <c:pt idx="595">
                  <c:v>1940</c:v>
                </c:pt>
                <c:pt idx="596">
                  <c:v>1950</c:v>
                </c:pt>
                <c:pt idx="597">
                  <c:v>1960</c:v>
                </c:pt>
                <c:pt idx="598">
                  <c:v>1970</c:v>
                </c:pt>
                <c:pt idx="599">
                  <c:v>1980</c:v>
                </c:pt>
                <c:pt idx="600">
                  <c:v>1990</c:v>
                </c:pt>
                <c:pt idx="601">
                  <c:v>2000</c:v>
                </c:pt>
                <c:pt idx="602">
                  <c:v>2010</c:v>
                </c:pt>
                <c:pt idx="603">
                  <c:v>2020</c:v>
                </c:pt>
                <c:pt idx="604">
                  <c:v>2030</c:v>
                </c:pt>
                <c:pt idx="605">
                  <c:v>2040</c:v>
                </c:pt>
              </c:numCache>
            </c:numRef>
          </c:xVal>
          <c:yVal>
            <c:numRef>
              <c:f>Data!$L$2:$L$607</c:f>
              <c:numCache>
                <c:formatCode>0</c:formatCode>
                <c:ptCount val="606"/>
                <c:pt idx="440">
                  <c:v>3580</c:v>
                </c:pt>
                <c:pt idx="441">
                  <c:v>3589</c:v>
                </c:pt>
                <c:pt idx="442">
                  <c:v>3598</c:v>
                </c:pt>
                <c:pt idx="443">
                  <c:v>3607</c:v>
                </c:pt>
                <c:pt idx="444">
                  <c:v>3616</c:v>
                </c:pt>
                <c:pt idx="445">
                  <c:v>3625</c:v>
                </c:pt>
                <c:pt idx="446">
                  <c:v>3634</c:v>
                </c:pt>
                <c:pt idx="447">
                  <c:v>3643</c:v>
                </c:pt>
                <c:pt idx="448">
                  <c:v>3652</c:v>
                </c:pt>
                <c:pt idx="449">
                  <c:v>3661</c:v>
                </c:pt>
                <c:pt idx="450">
                  <c:v>3670</c:v>
                </c:pt>
                <c:pt idx="451">
                  <c:v>3679</c:v>
                </c:pt>
                <c:pt idx="452">
                  <c:v>3688</c:v>
                </c:pt>
                <c:pt idx="453">
                  <c:v>3697</c:v>
                </c:pt>
                <c:pt idx="454">
                  <c:v>3706</c:v>
                </c:pt>
                <c:pt idx="455">
                  <c:v>3715</c:v>
                </c:pt>
                <c:pt idx="456">
                  <c:v>3724</c:v>
                </c:pt>
                <c:pt idx="457">
                  <c:v>3733</c:v>
                </c:pt>
                <c:pt idx="458">
                  <c:v>3742</c:v>
                </c:pt>
                <c:pt idx="459">
                  <c:v>3751</c:v>
                </c:pt>
                <c:pt idx="460">
                  <c:v>3760</c:v>
                </c:pt>
                <c:pt idx="461">
                  <c:v>3769</c:v>
                </c:pt>
                <c:pt idx="462">
                  <c:v>3778</c:v>
                </c:pt>
                <c:pt idx="463">
                  <c:v>3787</c:v>
                </c:pt>
                <c:pt idx="464">
                  <c:v>3796</c:v>
                </c:pt>
                <c:pt idx="465">
                  <c:v>3780</c:v>
                </c:pt>
                <c:pt idx="466">
                  <c:v>3764</c:v>
                </c:pt>
                <c:pt idx="467">
                  <c:v>3748</c:v>
                </c:pt>
                <c:pt idx="468">
                  <c:v>3732</c:v>
                </c:pt>
                <c:pt idx="469">
                  <c:v>3716</c:v>
                </c:pt>
                <c:pt idx="470">
                  <c:v>3700</c:v>
                </c:pt>
                <c:pt idx="471">
                  <c:v>3684</c:v>
                </c:pt>
                <c:pt idx="472">
                  <c:v>3668</c:v>
                </c:pt>
                <c:pt idx="473">
                  <c:v>3652</c:v>
                </c:pt>
                <c:pt idx="474">
                  <c:v>3652</c:v>
                </c:pt>
                <c:pt idx="475">
                  <c:v>3652</c:v>
                </c:pt>
                <c:pt idx="476">
                  <c:v>3652</c:v>
                </c:pt>
                <c:pt idx="477">
                  <c:v>3652</c:v>
                </c:pt>
                <c:pt idx="478">
                  <c:v>3652</c:v>
                </c:pt>
                <c:pt idx="479">
                  <c:v>3652</c:v>
                </c:pt>
                <c:pt idx="480">
                  <c:v>3652</c:v>
                </c:pt>
                <c:pt idx="481">
                  <c:v>3652</c:v>
                </c:pt>
                <c:pt idx="482">
                  <c:v>3652</c:v>
                </c:pt>
                <c:pt idx="483">
                  <c:v>3652</c:v>
                </c:pt>
                <c:pt idx="484">
                  <c:v>3652</c:v>
                </c:pt>
                <c:pt idx="485">
                  <c:v>3652</c:v>
                </c:pt>
                <c:pt idx="486">
                  <c:v>3652</c:v>
                </c:pt>
                <c:pt idx="487">
                  <c:v>3652</c:v>
                </c:pt>
                <c:pt idx="488">
                  <c:v>3652</c:v>
                </c:pt>
                <c:pt idx="489">
                  <c:v>3664</c:v>
                </c:pt>
                <c:pt idx="490">
                  <c:v>3676</c:v>
                </c:pt>
                <c:pt idx="491">
                  <c:v>3688</c:v>
                </c:pt>
                <c:pt idx="492">
                  <c:v>3700</c:v>
                </c:pt>
                <c:pt idx="493">
                  <c:v>3712</c:v>
                </c:pt>
                <c:pt idx="494">
                  <c:v>3724</c:v>
                </c:pt>
                <c:pt idx="495">
                  <c:v>3736</c:v>
                </c:pt>
                <c:pt idx="496">
                  <c:v>3748</c:v>
                </c:pt>
                <c:pt idx="497">
                  <c:v>3760</c:v>
                </c:pt>
                <c:pt idx="498">
                  <c:v>3772</c:v>
                </c:pt>
                <c:pt idx="499">
                  <c:v>3784</c:v>
                </c:pt>
                <c:pt idx="500">
                  <c:v>3796</c:v>
                </c:pt>
                <c:pt idx="501">
                  <c:v>3808</c:v>
                </c:pt>
                <c:pt idx="502">
                  <c:v>3820</c:v>
                </c:pt>
                <c:pt idx="503">
                  <c:v>3832</c:v>
                </c:pt>
                <c:pt idx="504">
                  <c:v>3844</c:v>
                </c:pt>
                <c:pt idx="505">
                  <c:v>3830</c:v>
                </c:pt>
                <c:pt idx="506">
                  <c:v>3816</c:v>
                </c:pt>
                <c:pt idx="507">
                  <c:v>3802</c:v>
                </c:pt>
                <c:pt idx="508">
                  <c:v>3788</c:v>
                </c:pt>
                <c:pt idx="509">
                  <c:v>3798</c:v>
                </c:pt>
                <c:pt idx="510">
                  <c:v>3808</c:v>
                </c:pt>
                <c:pt idx="511">
                  <c:v>3818</c:v>
                </c:pt>
                <c:pt idx="512">
                  <c:v>3828</c:v>
                </c:pt>
                <c:pt idx="513">
                  <c:v>3838</c:v>
                </c:pt>
                <c:pt idx="514">
                  <c:v>3848</c:v>
                </c:pt>
                <c:pt idx="515">
                  <c:v>3858</c:v>
                </c:pt>
                <c:pt idx="516">
                  <c:v>3868</c:v>
                </c:pt>
                <c:pt idx="517">
                  <c:v>3878</c:v>
                </c:pt>
                <c:pt idx="518">
                  <c:v>3888</c:v>
                </c:pt>
                <c:pt idx="519">
                  <c:v>3898</c:v>
                </c:pt>
                <c:pt idx="520">
                  <c:v>3858</c:v>
                </c:pt>
                <c:pt idx="521">
                  <c:v>3818</c:v>
                </c:pt>
                <c:pt idx="522">
                  <c:v>3778</c:v>
                </c:pt>
                <c:pt idx="523">
                  <c:v>3738</c:v>
                </c:pt>
                <c:pt idx="524">
                  <c:v>3698</c:v>
                </c:pt>
                <c:pt idx="525">
                  <c:v>3658</c:v>
                </c:pt>
                <c:pt idx="526">
                  <c:v>3618</c:v>
                </c:pt>
                <c:pt idx="527">
                  <c:v>3578</c:v>
                </c:pt>
                <c:pt idx="528">
                  <c:v>3598</c:v>
                </c:pt>
                <c:pt idx="529">
                  <c:v>3618</c:v>
                </c:pt>
                <c:pt idx="530">
                  <c:v>3638</c:v>
                </c:pt>
                <c:pt idx="531">
                  <c:v>3658</c:v>
                </c:pt>
                <c:pt idx="532">
                  <c:v>3615</c:v>
                </c:pt>
                <c:pt idx="533">
                  <c:v>3572</c:v>
                </c:pt>
                <c:pt idx="534">
                  <c:v>3529</c:v>
                </c:pt>
                <c:pt idx="535">
                  <c:v>3486</c:v>
                </c:pt>
                <c:pt idx="536">
                  <c:v>3443</c:v>
                </c:pt>
                <c:pt idx="537">
                  <c:v>3400</c:v>
                </c:pt>
                <c:pt idx="538">
                  <c:v>3357</c:v>
                </c:pt>
                <c:pt idx="539">
                  <c:v>3314</c:v>
                </c:pt>
                <c:pt idx="540">
                  <c:v>3271</c:v>
                </c:pt>
                <c:pt idx="541">
                  <c:v>3228</c:v>
                </c:pt>
                <c:pt idx="542">
                  <c:v>3185</c:v>
                </c:pt>
                <c:pt idx="543">
                  <c:v>3142</c:v>
                </c:pt>
                <c:pt idx="544">
                  <c:v>3099</c:v>
                </c:pt>
                <c:pt idx="545">
                  <c:v>3056</c:v>
                </c:pt>
                <c:pt idx="546">
                  <c:v>3013</c:v>
                </c:pt>
              </c:numCache>
            </c:numRef>
          </c:yVal>
          <c:smooth val="1"/>
        </c:ser>
        <c:ser>
          <c:idx val="12"/>
          <c:order val="6"/>
          <c:tx>
            <c:v>Ottoman</c:v>
          </c:tx>
          <c:spPr>
            <a:ln w="38100"/>
          </c:spPr>
          <c:marker>
            <c:symbol val="none"/>
          </c:marker>
          <c:xVal>
            <c:numRef>
              <c:f>Data!$A$2:$A$607</c:f>
              <c:numCache>
                <c:formatCode>0</c:formatCode>
                <c:ptCount val="606"/>
                <c:pt idx="0">
                  <c:v>-4010</c:v>
                </c:pt>
                <c:pt idx="1">
                  <c:v>-4000</c:v>
                </c:pt>
                <c:pt idx="2">
                  <c:v>-3990</c:v>
                </c:pt>
                <c:pt idx="3">
                  <c:v>-3980</c:v>
                </c:pt>
                <c:pt idx="4">
                  <c:v>-3970</c:v>
                </c:pt>
                <c:pt idx="5">
                  <c:v>-3960</c:v>
                </c:pt>
                <c:pt idx="6">
                  <c:v>-3950</c:v>
                </c:pt>
                <c:pt idx="7">
                  <c:v>-3940</c:v>
                </c:pt>
                <c:pt idx="8">
                  <c:v>-3930</c:v>
                </c:pt>
                <c:pt idx="9">
                  <c:v>-3920</c:v>
                </c:pt>
                <c:pt idx="10">
                  <c:v>-3910</c:v>
                </c:pt>
                <c:pt idx="11">
                  <c:v>-3900</c:v>
                </c:pt>
                <c:pt idx="12">
                  <c:v>-3890</c:v>
                </c:pt>
                <c:pt idx="13">
                  <c:v>-3880</c:v>
                </c:pt>
                <c:pt idx="14">
                  <c:v>-3870</c:v>
                </c:pt>
                <c:pt idx="15">
                  <c:v>-3860</c:v>
                </c:pt>
                <c:pt idx="16">
                  <c:v>-3850</c:v>
                </c:pt>
                <c:pt idx="17">
                  <c:v>-3840</c:v>
                </c:pt>
                <c:pt idx="18">
                  <c:v>-3830</c:v>
                </c:pt>
                <c:pt idx="19">
                  <c:v>-3820</c:v>
                </c:pt>
                <c:pt idx="20">
                  <c:v>-3810</c:v>
                </c:pt>
                <c:pt idx="21">
                  <c:v>-3800</c:v>
                </c:pt>
                <c:pt idx="22">
                  <c:v>-3790</c:v>
                </c:pt>
                <c:pt idx="23">
                  <c:v>-3780</c:v>
                </c:pt>
                <c:pt idx="24">
                  <c:v>-3770</c:v>
                </c:pt>
                <c:pt idx="25">
                  <c:v>-3760</c:v>
                </c:pt>
                <c:pt idx="26">
                  <c:v>-3750</c:v>
                </c:pt>
                <c:pt idx="27">
                  <c:v>-3740</c:v>
                </c:pt>
                <c:pt idx="28">
                  <c:v>-3730</c:v>
                </c:pt>
                <c:pt idx="29">
                  <c:v>-3720</c:v>
                </c:pt>
                <c:pt idx="30">
                  <c:v>-3710</c:v>
                </c:pt>
                <c:pt idx="31">
                  <c:v>-3700</c:v>
                </c:pt>
                <c:pt idx="32">
                  <c:v>-3690</c:v>
                </c:pt>
                <c:pt idx="33">
                  <c:v>-3680</c:v>
                </c:pt>
                <c:pt idx="34">
                  <c:v>-3670</c:v>
                </c:pt>
                <c:pt idx="35">
                  <c:v>-3660</c:v>
                </c:pt>
                <c:pt idx="36">
                  <c:v>-3650</c:v>
                </c:pt>
                <c:pt idx="37">
                  <c:v>-3640</c:v>
                </c:pt>
                <c:pt idx="38">
                  <c:v>-3630</c:v>
                </c:pt>
                <c:pt idx="39">
                  <c:v>-3620</c:v>
                </c:pt>
                <c:pt idx="40">
                  <c:v>-3610</c:v>
                </c:pt>
                <c:pt idx="41">
                  <c:v>-3600</c:v>
                </c:pt>
                <c:pt idx="42">
                  <c:v>-3590</c:v>
                </c:pt>
                <c:pt idx="43">
                  <c:v>-3580</c:v>
                </c:pt>
                <c:pt idx="44">
                  <c:v>-3570</c:v>
                </c:pt>
                <c:pt idx="45">
                  <c:v>-3560</c:v>
                </c:pt>
                <c:pt idx="46">
                  <c:v>-3550</c:v>
                </c:pt>
                <c:pt idx="47">
                  <c:v>-3540</c:v>
                </c:pt>
                <c:pt idx="48">
                  <c:v>-3530</c:v>
                </c:pt>
                <c:pt idx="49">
                  <c:v>-3520</c:v>
                </c:pt>
                <c:pt idx="50">
                  <c:v>-3510</c:v>
                </c:pt>
                <c:pt idx="51">
                  <c:v>-3500</c:v>
                </c:pt>
                <c:pt idx="52">
                  <c:v>-3490</c:v>
                </c:pt>
                <c:pt idx="53">
                  <c:v>-3480</c:v>
                </c:pt>
                <c:pt idx="54">
                  <c:v>-3470</c:v>
                </c:pt>
                <c:pt idx="55">
                  <c:v>-3460</c:v>
                </c:pt>
                <c:pt idx="56">
                  <c:v>-3450</c:v>
                </c:pt>
                <c:pt idx="57">
                  <c:v>-3440</c:v>
                </c:pt>
                <c:pt idx="58">
                  <c:v>-3430</c:v>
                </c:pt>
                <c:pt idx="59">
                  <c:v>-3420</c:v>
                </c:pt>
                <c:pt idx="60">
                  <c:v>-3410</c:v>
                </c:pt>
                <c:pt idx="61">
                  <c:v>-3400</c:v>
                </c:pt>
                <c:pt idx="62">
                  <c:v>-3390</c:v>
                </c:pt>
                <c:pt idx="63">
                  <c:v>-3380</c:v>
                </c:pt>
                <c:pt idx="64">
                  <c:v>-3370</c:v>
                </c:pt>
                <c:pt idx="65">
                  <c:v>-3360</c:v>
                </c:pt>
                <c:pt idx="66">
                  <c:v>-3350</c:v>
                </c:pt>
                <c:pt idx="67">
                  <c:v>-3340</c:v>
                </c:pt>
                <c:pt idx="68">
                  <c:v>-3330</c:v>
                </c:pt>
                <c:pt idx="69">
                  <c:v>-3320</c:v>
                </c:pt>
                <c:pt idx="70">
                  <c:v>-3310</c:v>
                </c:pt>
                <c:pt idx="71">
                  <c:v>-3300</c:v>
                </c:pt>
                <c:pt idx="72">
                  <c:v>-3290</c:v>
                </c:pt>
                <c:pt idx="73">
                  <c:v>-3280</c:v>
                </c:pt>
                <c:pt idx="74">
                  <c:v>-3270</c:v>
                </c:pt>
                <c:pt idx="75">
                  <c:v>-3260</c:v>
                </c:pt>
                <c:pt idx="76">
                  <c:v>-3250</c:v>
                </c:pt>
                <c:pt idx="77">
                  <c:v>-3240</c:v>
                </c:pt>
                <c:pt idx="78">
                  <c:v>-3230</c:v>
                </c:pt>
                <c:pt idx="79">
                  <c:v>-3220</c:v>
                </c:pt>
                <c:pt idx="80">
                  <c:v>-3210</c:v>
                </c:pt>
                <c:pt idx="81">
                  <c:v>-3200</c:v>
                </c:pt>
                <c:pt idx="82">
                  <c:v>-3190</c:v>
                </c:pt>
                <c:pt idx="83">
                  <c:v>-3180</c:v>
                </c:pt>
                <c:pt idx="84">
                  <c:v>-3170</c:v>
                </c:pt>
                <c:pt idx="85">
                  <c:v>-3160</c:v>
                </c:pt>
                <c:pt idx="86">
                  <c:v>-3150</c:v>
                </c:pt>
                <c:pt idx="87">
                  <c:v>-3140</c:v>
                </c:pt>
                <c:pt idx="88">
                  <c:v>-3130</c:v>
                </c:pt>
                <c:pt idx="89">
                  <c:v>-3120</c:v>
                </c:pt>
                <c:pt idx="90">
                  <c:v>-3110</c:v>
                </c:pt>
                <c:pt idx="91">
                  <c:v>-3100</c:v>
                </c:pt>
                <c:pt idx="92">
                  <c:v>-3090</c:v>
                </c:pt>
                <c:pt idx="93">
                  <c:v>-3080</c:v>
                </c:pt>
                <c:pt idx="94">
                  <c:v>-3070</c:v>
                </c:pt>
                <c:pt idx="95">
                  <c:v>-3060</c:v>
                </c:pt>
                <c:pt idx="96">
                  <c:v>-3050</c:v>
                </c:pt>
                <c:pt idx="97">
                  <c:v>-3040</c:v>
                </c:pt>
                <c:pt idx="98">
                  <c:v>-3030</c:v>
                </c:pt>
                <c:pt idx="99">
                  <c:v>-3020</c:v>
                </c:pt>
                <c:pt idx="100">
                  <c:v>-3010</c:v>
                </c:pt>
                <c:pt idx="101">
                  <c:v>-3000</c:v>
                </c:pt>
                <c:pt idx="102">
                  <c:v>-2990</c:v>
                </c:pt>
                <c:pt idx="103">
                  <c:v>-2980</c:v>
                </c:pt>
                <c:pt idx="104">
                  <c:v>-2970</c:v>
                </c:pt>
                <c:pt idx="105">
                  <c:v>-2960</c:v>
                </c:pt>
                <c:pt idx="106">
                  <c:v>-2950</c:v>
                </c:pt>
                <c:pt idx="107">
                  <c:v>-2940</c:v>
                </c:pt>
                <c:pt idx="108">
                  <c:v>-2930</c:v>
                </c:pt>
                <c:pt idx="109">
                  <c:v>-2920</c:v>
                </c:pt>
                <c:pt idx="110">
                  <c:v>-2910</c:v>
                </c:pt>
                <c:pt idx="111">
                  <c:v>-2900</c:v>
                </c:pt>
                <c:pt idx="112">
                  <c:v>-2890</c:v>
                </c:pt>
                <c:pt idx="113">
                  <c:v>-2880</c:v>
                </c:pt>
                <c:pt idx="114">
                  <c:v>-2870</c:v>
                </c:pt>
                <c:pt idx="115">
                  <c:v>-2860</c:v>
                </c:pt>
                <c:pt idx="116">
                  <c:v>-2850</c:v>
                </c:pt>
                <c:pt idx="117">
                  <c:v>-2840</c:v>
                </c:pt>
                <c:pt idx="118">
                  <c:v>-2830</c:v>
                </c:pt>
                <c:pt idx="119">
                  <c:v>-2820</c:v>
                </c:pt>
                <c:pt idx="120">
                  <c:v>-2810</c:v>
                </c:pt>
                <c:pt idx="121">
                  <c:v>-2800</c:v>
                </c:pt>
                <c:pt idx="122">
                  <c:v>-2790</c:v>
                </c:pt>
                <c:pt idx="123">
                  <c:v>-2780</c:v>
                </c:pt>
                <c:pt idx="124">
                  <c:v>-2770</c:v>
                </c:pt>
                <c:pt idx="125">
                  <c:v>-2760</c:v>
                </c:pt>
                <c:pt idx="126">
                  <c:v>-2750</c:v>
                </c:pt>
                <c:pt idx="127">
                  <c:v>-2740</c:v>
                </c:pt>
                <c:pt idx="128">
                  <c:v>-2730</c:v>
                </c:pt>
                <c:pt idx="129">
                  <c:v>-2720</c:v>
                </c:pt>
                <c:pt idx="130">
                  <c:v>-2710</c:v>
                </c:pt>
                <c:pt idx="131">
                  <c:v>-2700</c:v>
                </c:pt>
                <c:pt idx="132">
                  <c:v>-2690</c:v>
                </c:pt>
                <c:pt idx="133">
                  <c:v>-2680</c:v>
                </c:pt>
                <c:pt idx="134">
                  <c:v>-2670</c:v>
                </c:pt>
                <c:pt idx="135">
                  <c:v>-2660</c:v>
                </c:pt>
                <c:pt idx="136">
                  <c:v>-2650</c:v>
                </c:pt>
                <c:pt idx="137">
                  <c:v>-2640</c:v>
                </c:pt>
                <c:pt idx="138">
                  <c:v>-2630</c:v>
                </c:pt>
                <c:pt idx="139">
                  <c:v>-2620</c:v>
                </c:pt>
                <c:pt idx="140">
                  <c:v>-2610</c:v>
                </c:pt>
                <c:pt idx="141">
                  <c:v>-2600</c:v>
                </c:pt>
                <c:pt idx="142">
                  <c:v>-2590</c:v>
                </c:pt>
                <c:pt idx="143">
                  <c:v>-2580</c:v>
                </c:pt>
                <c:pt idx="144">
                  <c:v>-2570</c:v>
                </c:pt>
                <c:pt idx="145">
                  <c:v>-2560</c:v>
                </c:pt>
                <c:pt idx="146">
                  <c:v>-2550</c:v>
                </c:pt>
                <c:pt idx="147">
                  <c:v>-2540</c:v>
                </c:pt>
                <c:pt idx="148">
                  <c:v>-2530</c:v>
                </c:pt>
                <c:pt idx="149">
                  <c:v>-2520</c:v>
                </c:pt>
                <c:pt idx="150">
                  <c:v>-2510</c:v>
                </c:pt>
                <c:pt idx="151">
                  <c:v>-2500</c:v>
                </c:pt>
                <c:pt idx="152">
                  <c:v>-2490</c:v>
                </c:pt>
                <c:pt idx="153">
                  <c:v>-2480</c:v>
                </c:pt>
                <c:pt idx="154">
                  <c:v>-2470</c:v>
                </c:pt>
                <c:pt idx="155">
                  <c:v>-2460</c:v>
                </c:pt>
                <c:pt idx="156">
                  <c:v>-2450</c:v>
                </c:pt>
                <c:pt idx="157">
                  <c:v>-2440</c:v>
                </c:pt>
                <c:pt idx="158">
                  <c:v>-2430</c:v>
                </c:pt>
                <c:pt idx="159">
                  <c:v>-2420</c:v>
                </c:pt>
                <c:pt idx="160">
                  <c:v>-2410</c:v>
                </c:pt>
                <c:pt idx="161">
                  <c:v>-2400</c:v>
                </c:pt>
                <c:pt idx="162">
                  <c:v>-2390</c:v>
                </c:pt>
                <c:pt idx="163">
                  <c:v>-2380</c:v>
                </c:pt>
                <c:pt idx="164">
                  <c:v>-2370</c:v>
                </c:pt>
                <c:pt idx="165">
                  <c:v>-2360</c:v>
                </c:pt>
                <c:pt idx="166">
                  <c:v>-2350</c:v>
                </c:pt>
                <c:pt idx="167">
                  <c:v>-2340</c:v>
                </c:pt>
                <c:pt idx="168">
                  <c:v>-2330</c:v>
                </c:pt>
                <c:pt idx="169">
                  <c:v>-2320</c:v>
                </c:pt>
                <c:pt idx="170">
                  <c:v>-2310</c:v>
                </c:pt>
                <c:pt idx="171">
                  <c:v>-2300</c:v>
                </c:pt>
                <c:pt idx="172">
                  <c:v>-2290</c:v>
                </c:pt>
                <c:pt idx="173">
                  <c:v>-2280</c:v>
                </c:pt>
                <c:pt idx="174">
                  <c:v>-2270</c:v>
                </c:pt>
                <c:pt idx="175">
                  <c:v>-2260</c:v>
                </c:pt>
                <c:pt idx="176">
                  <c:v>-2250</c:v>
                </c:pt>
                <c:pt idx="177">
                  <c:v>-2240</c:v>
                </c:pt>
                <c:pt idx="178">
                  <c:v>-2230</c:v>
                </c:pt>
                <c:pt idx="179">
                  <c:v>-2220</c:v>
                </c:pt>
                <c:pt idx="180">
                  <c:v>-2210</c:v>
                </c:pt>
                <c:pt idx="181">
                  <c:v>-2200</c:v>
                </c:pt>
                <c:pt idx="182">
                  <c:v>-2190</c:v>
                </c:pt>
                <c:pt idx="183">
                  <c:v>-2180</c:v>
                </c:pt>
                <c:pt idx="184">
                  <c:v>-2170</c:v>
                </c:pt>
                <c:pt idx="185">
                  <c:v>-2160</c:v>
                </c:pt>
                <c:pt idx="186">
                  <c:v>-2150</c:v>
                </c:pt>
                <c:pt idx="187">
                  <c:v>-2140</c:v>
                </c:pt>
                <c:pt idx="188">
                  <c:v>-2130</c:v>
                </c:pt>
                <c:pt idx="189">
                  <c:v>-2120</c:v>
                </c:pt>
                <c:pt idx="190">
                  <c:v>-2110</c:v>
                </c:pt>
                <c:pt idx="191">
                  <c:v>-2100</c:v>
                </c:pt>
                <c:pt idx="192">
                  <c:v>-2090</c:v>
                </c:pt>
                <c:pt idx="193">
                  <c:v>-2080</c:v>
                </c:pt>
                <c:pt idx="194">
                  <c:v>-2070</c:v>
                </c:pt>
                <c:pt idx="195">
                  <c:v>-2060</c:v>
                </c:pt>
                <c:pt idx="196">
                  <c:v>-2050</c:v>
                </c:pt>
                <c:pt idx="197">
                  <c:v>-2040</c:v>
                </c:pt>
                <c:pt idx="198">
                  <c:v>-2030</c:v>
                </c:pt>
                <c:pt idx="199">
                  <c:v>-2020</c:v>
                </c:pt>
                <c:pt idx="200">
                  <c:v>-2010</c:v>
                </c:pt>
                <c:pt idx="201">
                  <c:v>-2000</c:v>
                </c:pt>
                <c:pt idx="202">
                  <c:v>-1990</c:v>
                </c:pt>
                <c:pt idx="203">
                  <c:v>-1980</c:v>
                </c:pt>
                <c:pt idx="204">
                  <c:v>-1970</c:v>
                </c:pt>
                <c:pt idx="205">
                  <c:v>-1960</c:v>
                </c:pt>
                <c:pt idx="206">
                  <c:v>-1950</c:v>
                </c:pt>
                <c:pt idx="207">
                  <c:v>-1940</c:v>
                </c:pt>
                <c:pt idx="208">
                  <c:v>-1930</c:v>
                </c:pt>
                <c:pt idx="209">
                  <c:v>-1920</c:v>
                </c:pt>
                <c:pt idx="210">
                  <c:v>-1910</c:v>
                </c:pt>
                <c:pt idx="211">
                  <c:v>-1900</c:v>
                </c:pt>
                <c:pt idx="212">
                  <c:v>-1890</c:v>
                </c:pt>
                <c:pt idx="213">
                  <c:v>-1880</c:v>
                </c:pt>
                <c:pt idx="214">
                  <c:v>-1870</c:v>
                </c:pt>
                <c:pt idx="215">
                  <c:v>-1860</c:v>
                </c:pt>
                <c:pt idx="216">
                  <c:v>-1850</c:v>
                </c:pt>
                <c:pt idx="217">
                  <c:v>-1840</c:v>
                </c:pt>
                <c:pt idx="218">
                  <c:v>-1830</c:v>
                </c:pt>
                <c:pt idx="219">
                  <c:v>-1820</c:v>
                </c:pt>
                <c:pt idx="220">
                  <c:v>-1810</c:v>
                </c:pt>
                <c:pt idx="221">
                  <c:v>-1800</c:v>
                </c:pt>
                <c:pt idx="222">
                  <c:v>-1790</c:v>
                </c:pt>
                <c:pt idx="223">
                  <c:v>-1780</c:v>
                </c:pt>
                <c:pt idx="224">
                  <c:v>-1770</c:v>
                </c:pt>
                <c:pt idx="225">
                  <c:v>-1760</c:v>
                </c:pt>
                <c:pt idx="226">
                  <c:v>-1750</c:v>
                </c:pt>
                <c:pt idx="227">
                  <c:v>-1740</c:v>
                </c:pt>
                <c:pt idx="228">
                  <c:v>-1730</c:v>
                </c:pt>
                <c:pt idx="229">
                  <c:v>-1720</c:v>
                </c:pt>
                <c:pt idx="230">
                  <c:v>-1710</c:v>
                </c:pt>
                <c:pt idx="231">
                  <c:v>-1700</c:v>
                </c:pt>
                <c:pt idx="232">
                  <c:v>-1690</c:v>
                </c:pt>
                <c:pt idx="233">
                  <c:v>-1680</c:v>
                </c:pt>
                <c:pt idx="234">
                  <c:v>-1670</c:v>
                </c:pt>
                <c:pt idx="235">
                  <c:v>-1660</c:v>
                </c:pt>
                <c:pt idx="236">
                  <c:v>-1650</c:v>
                </c:pt>
                <c:pt idx="237">
                  <c:v>-1640</c:v>
                </c:pt>
                <c:pt idx="238">
                  <c:v>-1630</c:v>
                </c:pt>
                <c:pt idx="239">
                  <c:v>-1620</c:v>
                </c:pt>
                <c:pt idx="240">
                  <c:v>-1610</c:v>
                </c:pt>
                <c:pt idx="241">
                  <c:v>-1600</c:v>
                </c:pt>
                <c:pt idx="242">
                  <c:v>-1590</c:v>
                </c:pt>
                <c:pt idx="243">
                  <c:v>-1580</c:v>
                </c:pt>
                <c:pt idx="244">
                  <c:v>-1570</c:v>
                </c:pt>
                <c:pt idx="245">
                  <c:v>-1560</c:v>
                </c:pt>
                <c:pt idx="246">
                  <c:v>-1550</c:v>
                </c:pt>
                <c:pt idx="247">
                  <c:v>-1540</c:v>
                </c:pt>
                <c:pt idx="248">
                  <c:v>-1530</c:v>
                </c:pt>
                <c:pt idx="249">
                  <c:v>-1520</c:v>
                </c:pt>
                <c:pt idx="250">
                  <c:v>-1510</c:v>
                </c:pt>
                <c:pt idx="251">
                  <c:v>-1500</c:v>
                </c:pt>
                <c:pt idx="252">
                  <c:v>-1490</c:v>
                </c:pt>
                <c:pt idx="253">
                  <c:v>-1480</c:v>
                </c:pt>
                <c:pt idx="254">
                  <c:v>-1470</c:v>
                </c:pt>
                <c:pt idx="255">
                  <c:v>-1460</c:v>
                </c:pt>
                <c:pt idx="256">
                  <c:v>-1450</c:v>
                </c:pt>
                <c:pt idx="257">
                  <c:v>-1440</c:v>
                </c:pt>
                <c:pt idx="258">
                  <c:v>-1430</c:v>
                </c:pt>
                <c:pt idx="259">
                  <c:v>-1420</c:v>
                </c:pt>
                <c:pt idx="260">
                  <c:v>-1410</c:v>
                </c:pt>
                <c:pt idx="261">
                  <c:v>-1400</c:v>
                </c:pt>
                <c:pt idx="262">
                  <c:v>-1390</c:v>
                </c:pt>
                <c:pt idx="263">
                  <c:v>-1380</c:v>
                </c:pt>
                <c:pt idx="264">
                  <c:v>-1370</c:v>
                </c:pt>
                <c:pt idx="265">
                  <c:v>-1360</c:v>
                </c:pt>
                <c:pt idx="266">
                  <c:v>-1350</c:v>
                </c:pt>
                <c:pt idx="267">
                  <c:v>-1340</c:v>
                </c:pt>
                <c:pt idx="268">
                  <c:v>-1330</c:v>
                </c:pt>
                <c:pt idx="269">
                  <c:v>-1320</c:v>
                </c:pt>
                <c:pt idx="270">
                  <c:v>-1310</c:v>
                </c:pt>
                <c:pt idx="271">
                  <c:v>-1300</c:v>
                </c:pt>
                <c:pt idx="272">
                  <c:v>-1290</c:v>
                </c:pt>
                <c:pt idx="273">
                  <c:v>-1280</c:v>
                </c:pt>
                <c:pt idx="274">
                  <c:v>-1270</c:v>
                </c:pt>
                <c:pt idx="275">
                  <c:v>-1260</c:v>
                </c:pt>
                <c:pt idx="276">
                  <c:v>-1250</c:v>
                </c:pt>
                <c:pt idx="277">
                  <c:v>-1240</c:v>
                </c:pt>
                <c:pt idx="278">
                  <c:v>-1230</c:v>
                </c:pt>
                <c:pt idx="279">
                  <c:v>-1220</c:v>
                </c:pt>
                <c:pt idx="280">
                  <c:v>-1210</c:v>
                </c:pt>
                <c:pt idx="281">
                  <c:v>-1200</c:v>
                </c:pt>
                <c:pt idx="282">
                  <c:v>-1190</c:v>
                </c:pt>
                <c:pt idx="283">
                  <c:v>-1180</c:v>
                </c:pt>
                <c:pt idx="284">
                  <c:v>-1170</c:v>
                </c:pt>
                <c:pt idx="285">
                  <c:v>-1160</c:v>
                </c:pt>
                <c:pt idx="286">
                  <c:v>-1150</c:v>
                </c:pt>
                <c:pt idx="287">
                  <c:v>-1140</c:v>
                </c:pt>
                <c:pt idx="288">
                  <c:v>-1130</c:v>
                </c:pt>
                <c:pt idx="289">
                  <c:v>-1120</c:v>
                </c:pt>
                <c:pt idx="290">
                  <c:v>-1110</c:v>
                </c:pt>
                <c:pt idx="291">
                  <c:v>-1100</c:v>
                </c:pt>
                <c:pt idx="292">
                  <c:v>-1090</c:v>
                </c:pt>
                <c:pt idx="293">
                  <c:v>-1080</c:v>
                </c:pt>
                <c:pt idx="294">
                  <c:v>-1070</c:v>
                </c:pt>
                <c:pt idx="295">
                  <c:v>-1060</c:v>
                </c:pt>
                <c:pt idx="296">
                  <c:v>-1050</c:v>
                </c:pt>
                <c:pt idx="297">
                  <c:v>-1040</c:v>
                </c:pt>
                <c:pt idx="298">
                  <c:v>-1030</c:v>
                </c:pt>
                <c:pt idx="299">
                  <c:v>-1020</c:v>
                </c:pt>
                <c:pt idx="300">
                  <c:v>-1010</c:v>
                </c:pt>
                <c:pt idx="301">
                  <c:v>-1000</c:v>
                </c:pt>
                <c:pt idx="302">
                  <c:v>-990</c:v>
                </c:pt>
                <c:pt idx="303">
                  <c:v>-980</c:v>
                </c:pt>
                <c:pt idx="304">
                  <c:v>-970</c:v>
                </c:pt>
                <c:pt idx="305">
                  <c:v>-960</c:v>
                </c:pt>
                <c:pt idx="306">
                  <c:v>-950</c:v>
                </c:pt>
                <c:pt idx="307">
                  <c:v>-940</c:v>
                </c:pt>
                <c:pt idx="308">
                  <c:v>-930</c:v>
                </c:pt>
                <c:pt idx="309">
                  <c:v>-920</c:v>
                </c:pt>
                <c:pt idx="310">
                  <c:v>-910</c:v>
                </c:pt>
                <c:pt idx="311">
                  <c:v>-900</c:v>
                </c:pt>
                <c:pt idx="312">
                  <c:v>-890</c:v>
                </c:pt>
                <c:pt idx="313">
                  <c:v>-880</c:v>
                </c:pt>
                <c:pt idx="314">
                  <c:v>-870</c:v>
                </c:pt>
                <c:pt idx="315">
                  <c:v>-860</c:v>
                </c:pt>
                <c:pt idx="316">
                  <c:v>-850</c:v>
                </c:pt>
                <c:pt idx="317">
                  <c:v>-840</c:v>
                </c:pt>
                <c:pt idx="318">
                  <c:v>-830</c:v>
                </c:pt>
                <c:pt idx="319">
                  <c:v>-820</c:v>
                </c:pt>
                <c:pt idx="320">
                  <c:v>-810</c:v>
                </c:pt>
                <c:pt idx="321">
                  <c:v>-800</c:v>
                </c:pt>
                <c:pt idx="322">
                  <c:v>-790</c:v>
                </c:pt>
                <c:pt idx="323">
                  <c:v>-780</c:v>
                </c:pt>
                <c:pt idx="324">
                  <c:v>-770</c:v>
                </c:pt>
                <c:pt idx="325">
                  <c:v>-760</c:v>
                </c:pt>
                <c:pt idx="326">
                  <c:v>-750</c:v>
                </c:pt>
                <c:pt idx="327">
                  <c:v>-740</c:v>
                </c:pt>
                <c:pt idx="328">
                  <c:v>-730</c:v>
                </c:pt>
                <c:pt idx="329">
                  <c:v>-720</c:v>
                </c:pt>
                <c:pt idx="330">
                  <c:v>-710</c:v>
                </c:pt>
                <c:pt idx="331">
                  <c:v>-700</c:v>
                </c:pt>
                <c:pt idx="332">
                  <c:v>-690</c:v>
                </c:pt>
                <c:pt idx="333">
                  <c:v>-680</c:v>
                </c:pt>
                <c:pt idx="334">
                  <c:v>-670</c:v>
                </c:pt>
                <c:pt idx="335">
                  <c:v>-660</c:v>
                </c:pt>
                <c:pt idx="336">
                  <c:v>-650</c:v>
                </c:pt>
                <c:pt idx="337">
                  <c:v>-640</c:v>
                </c:pt>
                <c:pt idx="338">
                  <c:v>-630</c:v>
                </c:pt>
                <c:pt idx="339">
                  <c:v>-620</c:v>
                </c:pt>
                <c:pt idx="340">
                  <c:v>-610</c:v>
                </c:pt>
                <c:pt idx="341">
                  <c:v>-600</c:v>
                </c:pt>
                <c:pt idx="342">
                  <c:v>-590</c:v>
                </c:pt>
                <c:pt idx="343">
                  <c:v>-580</c:v>
                </c:pt>
                <c:pt idx="344">
                  <c:v>-570</c:v>
                </c:pt>
                <c:pt idx="345">
                  <c:v>-560</c:v>
                </c:pt>
                <c:pt idx="346">
                  <c:v>-550</c:v>
                </c:pt>
                <c:pt idx="347">
                  <c:v>-540</c:v>
                </c:pt>
                <c:pt idx="348">
                  <c:v>-530</c:v>
                </c:pt>
                <c:pt idx="349">
                  <c:v>-520</c:v>
                </c:pt>
                <c:pt idx="350">
                  <c:v>-510</c:v>
                </c:pt>
                <c:pt idx="351">
                  <c:v>-500</c:v>
                </c:pt>
                <c:pt idx="352">
                  <c:v>-490</c:v>
                </c:pt>
                <c:pt idx="353">
                  <c:v>-480</c:v>
                </c:pt>
                <c:pt idx="354">
                  <c:v>-470</c:v>
                </c:pt>
                <c:pt idx="355">
                  <c:v>-460</c:v>
                </c:pt>
                <c:pt idx="356">
                  <c:v>-450</c:v>
                </c:pt>
                <c:pt idx="357">
                  <c:v>-440</c:v>
                </c:pt>
                <c:pt idx="358">
                  <c:v>-430</c:v>
                </c:pt>
                <c:pt idx="359">
                  <c:v>-420</c:v>
                </c:pt>
                <c:pt idx="360">
                  <c:v>-410</c:v>
                </c:pt>
                <c:pt idx="361">
                  <c:v>-400</c:v>
                </c:pt>
                <c:pt idx="362">
                  <c:v>-390</c:v>
                </c:pt>
                <c:pt idx="363">
                  <c:v>-380</c:v>
                </c:pt>
                <c:pt idx="364">
                  <c:v>-370</c:v>
                </c:pt>
                <c:pt idx="365">
                  <c:v>-360</c:v>
                </c:pt>
                <c:pt idx="366">
                  <c:v>-350</c:v>
                </c:pt>
                <c:pt idx="367">
                  <c:v>-340</c:v>
                </c:pt>
                <c:pt idx="368">
                  <c:v>-330</c:v>
                </c:pt>
                <c:pt idx="369">
                  <c:v>-320</c:v>
                </c:pt>
                <c:pt idx="370">
                  <c:v>-310</c:v>
                </c:pt>
                <c:pt idx="371">
                  <c:v>-300</c:v>
                </c:pt>
                <c:pt idx="372">
                  <c:v>-290</c:v>
                </c:pt>
                <c:pt idx="373">
                  <c:v>-280</c:v>
                </c:pt>
                <c:pt idx="374">
                  <c:v>-270</c:v>
                </c:pt>
                <c:pt idx="375">
                  <c:v>-260</c:v>
                </c:pt>
                <c:pt idx="376">
                  <c:v>-250</c:v>
                </c:pt>
                <c:pt idx="377">
                  <c:v>-240</c:v>
                </c:pt>
                <c:pt idx="378">
                  <c:v>-230</c:v>
                </c:pt>
                <c:pt idx="379">
                  <c:v>-220</c:v>
                </c:pt>
                <c:pt idx="380">
                  <c:v>-210</c:v>
                </c:pt>
                <c:pt idx="381">
                  <c:v>-200</c:v>
                </c:pt>
                <c:pt idx="382">
                  <c:v>-190</c:v>
                </c:pt>
                <c:pt idx="383">
                  <c:v>-180</c:v>
                </c:pt>
                <c:pt idx="384">
                  <c:v>-170</c:v>
                </c:pt>
                <c:pt idx="385">
                  <c:v>-160</c:v>
                </c:pt>
                <c:pt idx="386">
                  <c:v>-150</c:v>
                </c:pt>
                <c:pt idx="387">
                  <c:v>-140</c:v>
                </c:pt>
                <c:pt idx="388">
                  <c:v>-130</c:v>
                </c:pt>
                <c:pt idx="389">
                  <c:v>-120</c:v>
                </c:pt>
                <c:pt idx="390">
                  <c:v>-110</c:v>
                </c:pt>
                <c:pt idx="391">
                  <c:v>-100</c:v>
                </c:pt>
                <c:pt idx="392">
                  <c:v>-90</c:v>
                </c:pt>
                <c:pt idx="393">
                  <c:v>-80</c:v>
                </c:pt>
                <c:pt idx="394">
                  <c:v>-70</c:v>
                </c:pt>
                <c:pt idx="395">
                  <c:v>-60</c:v>
                </c:pt>
                <c:pt idx="396">
                  <c:v>-50</c:v>
                </c:pt>
                <c:pt idx="397">
                  <c:v>-40</c:v>
                </c:pt>
                <c:pt idx="398">
                  <c:v>-30</c:v>
                </c:pt>
                <c:pt idx="399">
                  <c:v>-20</c:v>
                </c:pt>
                <c:pt idx="400">
                  <c:v>-10</c:v>
                </c:pt>
                <c:pt idx="401">
                  <c:v>0</c:v>
                </c:pt>
                <c:pt idx="402">
                  <c:v>10</c:v>
                </c:pt>
                <c:pt idx="403">
                  <c:v>20</c:v>
                </c:pt>
                <c:pt idx="404">
                  <c:v>30</c:v>
                </c:pt>
                <c:pt idx="405">
                  <c:v>40</c:v>
                </c:pt>
                <c:pt idx="406">
                  <c:v>50</c:v>
                </c:pt>
                <c:pt idx="407">
                  <c:v>60</c:v>
                </c:pt>
                <c:pt idx="408">
                  <c:v>70</c:v>
                </c:pt>
                <c:pt idx="409">
                  <c:v>80</c:v>
                </c:pt>
                <c:pt idx="410">
                  <c:v>90</c:v>
                </c:pt>
                <c:pt idx="411">
                  <c:v>100</c:v>
                </c:pt>
                <c:pt idx="412">
                  <c:v>110</c:v>
                </c:pt>
                <c:pt idx="413">
                  <c:v>120</c:v>
                </c:pt>
                <c:pt idx="414">
                  <c:v>130</c:v>
                </c:pt>
                <c:pt idx="415">
                  <c:v>140</c:v>
                </c:pt>
                <c:pt idx="416">
                  <c:v>150</c:v>
                </c:pt>
                <c:pt idx="417">
                  <c:v>160</c:v>
                </c:pt>
                <c:pt idx="418">
                  <c:v>170</c:v>
                </c:pt>
                <c:pt idx="419">
                  <c:v>180</c:v>
                </c:pt>
                <c:pt idx="420">
                  <c:v>190</c:v>
                </c:pt>
                <c:pt idx="421">
                  <c:v>200</c:v>
                </c:pt>
                <c:pt idx="422">
                  <c:v>210</c:v>
                </c:pt>
                <c:pt idx="423">
                  <c:v>220</c:v>
                </c:pt>
                <c:pt idx="424">
                  <c:v>230</c:v>
                </c:pt>
                <c:pt idx="425">
                  <c:v>240</c:v>
                </c:pt>
                <c:pt idx="426">
                  <c:v>250</c:v>
                </c:pt>
                <c:pt idx="427">
                  <c:v>260</c:v>
                </c:pt>
                <c:pt idx="428">
                  <c:v>270</c:v>
                </c:pt>
                <c:pt idx="429">
                  <c:v>280</c:v>
                </c:pt>
                <c:pt idx="430">
                  <c:v>290</c:v>
                </c:pt>
                <c:pt idx="431">
                  <c:v>300</c:v>
                </c:pt>
                <c:pt idx="432">
                  <c:v>310</c:v>
                </c:pt>
                <c:pt idx="433">
                  <c:v>320</c:v>
                </c:pt>
                <c:pt idx="434">
                  <c:v>330</c:v>
                </c:pt>
                <c:pt idx="435">
                  <c:v>340</c:v>
                </c:pt>
                <c:pt idx="436">
                  <c:v>350</c:v>
                </c:pt>
                <c:pt idx="437">
                  <c:v>360</c:v>
                </c:pt>
                <c:pt idx="438">
                  <c:v>370</c:v>
                </c:pt>
                <c:pt idx="439">
                  <c:v>380</c:v>
                </c:pt>
                <c:pt idx="440">
                  <c:v>390</c:v>
                </c:pt>
                <c:pt idx="441">
                  <c:v>400</c:v>
                </c:pt>
                <c:pt idx="442">
                  <c:v>410</c:v>
                </c:pt>
                <c:pt idx="443">
                  <c:v>420</c:v>
                </c:pt>
                <c:pt idx="444">
                  <c:v>430</c:v>
                </c:pt>
                <c:pt idx="445">
                  <c:v>440</c:v>
                </c:pt>
                <c:pt idx="446">
                  <c:v>450</c:v>
                </c:pt>
                <c:pt idx="447">
                  <c:v>460</c:v>
                </c:pt>
                <c:pt idx="448">
                  <c:v>470</c:v>
                </c:pt>
                <c:pt idx="449">
                  <c:v>480</c:v>
                </c:pt>
                <c:pt idx="450">
                  <c:v>490</c:v>
                </c:pt>
                <c:pt idx="451">
                  <c:v>500</c:v>
                </c:pt>
                <c:pt idx="452">
                  <c:v>510</c:v>
                </c:pt>
                <c:pt idx="453">
                  <c:v>520</c:v>
                </c:pt>
                <c:pt idx="454">
                  <c:v>530</c:v>
                </c:pt>
                <c:pt idx="455">
                  <c:v>540</c:v>
                </c:pt>
                <c:pt idx="456">
                  <c:v>550</c:v>
                </c:pt>
                <c:pt idx="457">
                  <c:v>560</c:v>
                </c:pt>
                <c:pt idx="458">
                  <c:v>570</c:v>
                </c:pt>
                <c:pt idx="459">
                  <c:v>580</c:v>
                </c:pt>
                <c:pt idx="460">
                  <c:v>590</c:v>
                </c:pt>
                <c:pt idx="461">
                  <c:v>600</c:v>
                </c:pt>
                <c:pt idx="462">
                  <c:v>610</c:v>
                </c:pt>
                <c:pt idx="463">
                  <c:v>620</c:v>
                </c:pt>
                <c:pt idx="464">
                  <c:v>630</c:v>
                </c:pt>
                <c:pt idx="465">
                  <c:v>640</c:v>
                </c:pt>
                <c:pt idx="466">
                  <c:v>650</c:v>
                </c:pt>
                <c:pt idx="467">
                  <c:v>660</c:v>
                </c:pt>
                <c:pt idx="468">
                  <c:v>670</c:v>
                </c:pt>
                <c:pt idx="469">
                  <c:v>680</c:v>
                </c:pt>
                <c:pt idx="470">
                  <c:v>690</c:v>
                </c:pt>
                <c:pt idx="471">
                  <c:v>700</c:v>
                </c:pt>
                <c:pt idx="472">
                  <c:v>710</c:v>
                </c:pt>
                <c:pt idx="473">
                  <c:v>720</c:v>
                </c:pt>
                <c:pt idx="474">
                  <c:v>730</c:v>
                </c:pt>
                <c:pt idx="475">
                  <c:v>740</c:v>
                </c:pt>
                <c:pt idx="476">
                  <c:v>750</c:v>
                </c:pt>
                <c:pt idx="477">
                  <c:v>760</c:v>
                </c:pt>
                <c:pt idx="478">
                  <c:v>770</c:v>
                </c:pt>
                <c:pt idx="479">
                  <c:v>780</c:v>
                </c:pt>
                <c:pt idx="480">
                  <c:v>790</c:v>
                </c:pt>
                <c:pt idx="481">
                  <c:v>800</c:v>
                </c:pt>
                <c:pt idx="482">
                  <c:v>810</c:v>
                </c:pt>
                <c:pt idx="483">
                  <c:v>820</c:v>
                </c:pt>
                <c:pt idx="484">
                  <c:v>830</c:v>
                </c:pt>
                <c:pt idx="485">
                  <c:v>840</c:v>
                </c:pt>
                <c:pt idx="486">
                  <c:v>850</c:v>
                </c:pt>
                <c:pt idx="487">
                  <c:v>860</c:v>
                </c:pt>
                <c:pt idx="488">
                  <c:v>870</c:v>
                </c:pt>
                <c:pt idx="489">
                  <c:v>880</c:v>
                </c:pt>
                <c:pt idx="490">
                  <c:v>890</c:v>
                </c:pt>
                <c:pt idx="491">
                  <c:v>900</c:v>
                </c:pt>
                <c:pt idx="492">
                  <c:v>910</c:v>
                </c:pt>
                <c:pt idx="493">
                  <c:v>920</c:v>
                </c:pt>
                <c:pt idx="494">
                  <c:v>930</c:v>
                </c:pt>
                <c:pt idx="495">
                  <c:v>940</c:v>
                </c:pt>
                <c:pt idx="496">
                  <c:v>950</c:v>
                </c:pt>
                <c:pt idx="497">
                  <c:v>960</c:v>
                </c:pt>
                <c:pt idx="498">
                  <c:v>970</c:v>
                </c:pt>
                <c:pt idx="499">
                  <c:v>980</c:v>
                </c:pt>
                <c:pt idx="500">
                  <c:v>990</c:v>
                </c:pt>
                <c:pt idx="501">
                  <c:v>1000</c:v>
                </c:pt>
                <c:pt idx="502">
                  <c:v>1010</c:v>
                </c:pt>
                <c:pt idx="503">
                  <c:v>1020</c:v>
                </c:pt>
                <c:pt idx="504">
                  <c:v>1030</c:v>
                </c:pt>
                <c:pt idx="505">
                  <c:v>1040</c:v>
                </c:pt>
                <c:pt idx="506">
                  <c:v>1050</c:v>
                </c:pt>
                <c:pt idx="507">
                  <c:v>1060</c:v>
                </c:pt>
                <c:pt idx="508">
                  <c:v>1070</c:v>
                </c:pt>
                <c:pt idx="509">
                  <c:v>1080</c:v>
                </c:pt>
                <c:pt idx="510">
                  <c:v>1090</c:v>
                </c:pt>
                <c:pt idx="511">
                  <c:v>1100</c:v>
                </c:pt>
                <c:pt idx="512">
                  <c:v>1110</c:v>
                </c:pt>
                <c:pt idx="513">
                  <c:v>1120</c:v>
                </c:pt>
                <c:pt idx="514">
                  <c:v>1130</c:v>
                </c:pt>
                <c:pt idx="515">
                  <c:v>1140</c:v>
                </c:pt>
                <c:pt idx="516">
                  <c:v>1150</c:v>
                </c:pt>
                <c:pt idx="517">
                  <c:v>1160</c:v>
                </c:pt>
                <c:pt idx="518">
                  <c:v>1170</c:v>
                </c:pt>
                <c:pt idx="519">
                  <c:v>1180</c:v>
                </c:pt>
                <c:pt idx="520">
                  <c:v>1190</c:v>
                </c:pt>
                <c:pt idx="521">
                  <c:v>1200</c:v>
                </c:pt>
                <c:pt idx="522">
                  <c:v>1210</c:v>
                </c:pt>
                <c:pt idx="523">
                  <c:v>1220</c:v>
                </c:pt>
                <c:pt idx="524">
                  <c:v>1230</c:v>
                </c:pt>
                <c:pt idx="525">
                  <c:v>1240</c:v>
                </c:pt>
                <c:pt idx="526">
                  <c:v>1250</c:v>
                </c:pt>
                <c:pt idx="527">
                  <c:v>1260</c:v>
                </c:pt>
                <c:pt idx="528">
                  <c:v>1270</c:v>
                </c:pt>
                <c:pt idx="529">
                  <c:v>1280</c:v>
                </c:pt>
                <c:pt idx="530">
                  <c:v>1290</c:v>
                </c:pt>
                <c:pt idx="531">
                  <c:v>1300</c:v>
                </c:pt>
                <c:pt idx="532">
                  <c:v>1310</c:v>
                </c:pt>
                <c:pt idx="533">
                  <c:v>1320</c:v>
                </c:pt>
                <c:pt idx="534">
                  <c:v>1330</c:v>
                </c:pt>
                <c:pt idx="535">
                  <c:v>1340</c:v>
                </c:pt>
                <c:pt idx="536">
                  <c:v>1350</c:v>
                </c:pt>
                <c:pt idx="537">
                  <c:v>1360</c:v>
                </c:pt>
                <c:pt idx="538">
                  <c:v>1370</c:v>
                </c:pt>
                <c:pt idx="539">
                  <c:v>1380</c:v>
                </c:pt>
                <c:pt idx="540">
                  <c:v>1390</c:v>
                </c:pt>
                <c:pt idx="541">
                  <c:v>1400</c:v>
                </c:pt>
                <c:pt idx="542">
                  <c:v>1410</c:v>
                </c:pt>
                <c:pt idx="543">
                  <c:v>1420</c:v>
                </c:pt>
                <c:pt idx="544">
                  <c:v>1430</c:v>
                </c:pt>
                <c:pt idx="545">
                  <c:v>1440</c:v>
                </c:pt>
                <c:pt idx="546">
                  <c:v>1450</c:v>
                </c:pt>
                <c:pt idx="547">
                  <c:v>1460</c:v>
                </c:pt>
                <c:pt idx="548">
                  <c:v>1470</c:v>
                </c:pt>
                <c:pt idx="549">
                  <c:v>1480</c:v>
                </c:pt>
                <c:pt idx="550">
                  <c:v>1490</c:v>
                </c:pt>
                <c:pt idx="551">
                  <c:v>1500</c:v>
                </c:pt>
                <c:pt idx="552">
                  <c:v>1510</c:v>
                </c:pt>
                <c:pt idx="553">
                  <c:v>1520</c:v>
                </c:pt>
                <c:pt idx="554">
                  <c:v>1530</c:v>
                </c:pt>
                <c:pt idx="555">
                  <c:v>1540</c:v>
                </c:pt>
                <c:pt idx="556">
                  <c:v>1550</c:v>
                </c:pt>
                <c:pt idx="557">
                  <c:v>1560</c:v>
                </c:pt>
                <c:pt idx="558">
                  <c:v>1570</c:v>
                </c:pt>
                <c:pt idx="559">
                  <c:v>1580</c:v>
                </c:pt>
                <c:pt idx="560">
                  <c:v>1590</c:v>
                </c:pt>
                <c:pt idx="561">
                  <c:v>1600</c:v>
                </c:pt>
                <c:pt idx="562">
                  <c:v>1610</c:v>
                </c:pt>
                <c:pt idx="563">
                  <c:v>1620</c:v>
                </c:pt>
                <c:pt idx="564">
                  <c:v>1630</c:v>
                </c:pt>
                <c:pt idx="565">
                  <c:v>1640</c:v>
                </c:pt>
                <c:pt idx="566">
                  <c:v>1650</c:v>
                </c:pt>
                <c:pt idx="567">
                  <c:v>1660</c:v>
                </c:pt>
                <c:pt idx="568">
                  <c:v>1670</c:v>
                </c:pt>
                <c:pt idx="569">
                  <c:v>1680</c:v>
                </c:pt>
                <c:pt idx="570">
                  <c:v>1690</c:v>
                </c:pt>
                <c:pt idx="571">
                  <c:v>1700</c:v>
                </c:pt>
                <c:pt idx="572">
                  <c:v>1710</c:v>
                </c:pt>
                <c:pt idx="573">
                  <c:v>1720</c:v>
                </c:pt>
                <c:pt idx="574">
                  <c:v>1730</c:v>
                </c:pt>
                <c:pt idx="575">
                  <c:v>1740</c:v>
                </c:pt>
                <c:pt idx="576">
                  <c:v>1750</c:v>
                </c:pt>
                <c:pt idx="577">
                  <c:v>1760</c:v>
                </c:pt>
                <c:pt idx="578">
                  <c:v>1770</c:v>
                </c:pt>
                <c:pt idx="579">
                  <c:v>1780</c:v>
                </c:pt>
                <c:pt idx="580">
                  <c:v>1790</c:v>
                </c:pt>
                <c:pt idx="581">
                  <c:v>1800</c:v>
                </c:pt>
                <c:pt idx="582">
                  <c:v>1810</c:v>
                </c:pt>
                <c:pt idx="583">
                  <c:v>1820</c:v>
                </c:pt>
                <c:pt idx="584">
                  <c:v>1830</c:v>
                </c:pt>
                <c:pt idx="585">
                  <c:v>1840</c:v>
                </c:pt>
                <c:pt idx="586">
                  <c:v>1850</c:v>
                </c:pt>
                <c:pt idx="587">
                  <c:v>1860</c:v>
                </c:pt>
                <c:pt idx="588">
                  <c:v>1870</c:v>
                </c:pt>
                <c:pt idx="589">
                  <c:v>1880</c:v>
                </c:pt>
                <c:pt idx="590">
                  <c:v>1890</c:v>
                </c:pt>
                <c:pt idx="591">
                  <c:v>1900</c:v>
                </c:pt>
                <c:pt idx="592">
                  <c:v>1910</c:v>
                </c:pt>
                <c:pt idx="593">
                  <c:v>1920</c:v>
                </c:pt>
                <c:pt idx="594">
                  <c:v>1930</c:v>
                </c:pt>
                <c:pt idx="595">
                  <c:v>1940</c:v>
                </c:pt>
                <c:pt idx="596">
                  <c:v>1950</c:v>
                </c:pt>
                <c:pt idx="597">
                  <c:v>1960</c:v>
                </c:pt>
                <c:pt idx="598">
                  <c:v>1970</c:v>
                </c:pt>
                <c:pt idx="599">
                  <c:v>1980</c:v>
                </c:pt>
                <c:pt idx="600">
                  <c:v>1990</c:v>
                </c:pt>
                <c:pt idx="601">
                  <c:v>2000</c:v>
                </c:pt>
                <c:pt idx="602">
                  <c:v>2010</c:v>
                </c:pt>
                <c:pt idx="603">
                  <c:v>2020</c:v>
                </c:pt>
                <c:pt idx="604">
                  <c:v>2030</c:v>
                </c:pt>
                <c:pt idx="605">
                  <c:v>2040</c:v>
                </c:pt>
              </c:numCache>
            </c:numRef>
          </c:xVal>
          <c:yVal>
            <c:numRef>
              <c:f>Data!$N$2:$N$607</c:f>
              <c:numCache>
                <c:formatCode>0</c:formatCode>
                <c:ptCount val="606"/>
                <c:pt idx="532">
                  <c:v>3100</c:v>
                </c:pt>
                <c:pt idx="533">
                  <c:v>3140</c:v>
                </c:pt>
                <c:pt idx="534">
                  <c:v>3180</c:v>
                </c:pt>
                <c:pt idx="535">
                  <c:v>3220</c:v>
                </c:pt>
                <c:pt idx="536">
                  <c:v>3260</c:v>
                </c:pt>
                <c:pt idx="537">
                  <c:v>3300</c:v>
                </c:pt>
                <c:pt idx="538">
                  <c:v>3340</c:v>
                </c:pt>
                <c:pt idx="539">
                  <c:v>3380</c:v>
                </c:pt>
                <c:pt idx="540">
                  <c:v>3420</c:v>
                </c:pt>
                <c:pt idx="541">
                  <c:v>3460</c:v>
                </c:pt>
                <c:pt idx="542">
                  <c:v>3500</c:v>
                </c:pt>
                <c:pt idx="543">
                  <c:v>3540</c:v>
                </c:pt>
                <c:pt idx="544">
                  <c:v>3580</c:v>
                </c:pt>
                <c:pt idx="545">
                  <c:v>3620</c:v>
                </c:pt>
                <c:pt idx="546">
                  <c:v>3660</c:v>
                </c:pt>
                <c:pt idx="547">
                  <c:v>3672</c:v>
                </c:pt>
                <c:pt idx="548">
                  <c:v>3684</c:v>
                </c:pt>
                <c:pt idx="549">
                  <c:v>3696</c:v>
                </c:pt>
                <c:pt idx="550">
                  <c:v>3708</c:v>
                </c:pt>
                <c:pt idx="551">
                  <c:v>3720</c:v>
                </c:pt>
                <c:pt idx="552">
                  <c:v>3732</c:v>
                </c:pt>
                <c:pt idx="553">
                  <c:v>3744</c:v>
                </c:pt>
                <c:pt idx="554">
                  <c:v>3756</c:v>
                </c:pt>
                <c:pt idx="555">
                  <c:v>3768</c:v>
                </c:pt>
                <c:pt idx="556">
                  <c:v>3780</c:v>
                </c:pt>
                <c:pt idx="557">
                  <c:v>3792</c:v>
                </c:pt>
                <c:pt idx="558">
                  <c:v>3804</c:v>
                </c:pt>
                <c:pt idx="559">
                  <c:v>3784</c:v>
                </c:pt>
                <c:pt idx="560">
                  <c:v>3764</c:v>
                </c:pt>
                <c:pt idx="561">
                  <c:v>3744</c:v>
                </c:pt>
                <c:pt idx="562">
                  <c:v>3724</c:v>
                </c:pt>
                <c:pt idx="563">
                  <c:v>3704</c:v>
                </c:pt>
                <c:pt idx="564">
                  <c:v>3722</c:v>
                </c:pt>
                <c:pt idx="565">
                  <c:v>3740</c:v>
                </c:pt>
                <c:pt idx="566">
                  <c:v>3700</c:v>
                </c:pt>
                <c:pt idx="567">
                  <c:v>3660</c:v>
                </c:pt>
                <c:pt idx="568">
                  <c:v>3620</c:v>
                </c:pt>
                <c:pt idx="569">
                  <c:v>3595</c:v>
                </c:pt>
                <c:pt idx="570">
                  <c:v>3570</c:v>
                </c:pt>
                <c:pt idx="571">
                  <c:v>3545</c:v>
                </c:pt>
                <c:pt idx="572">
                  <c:v>3520</c:v>
                </c:pt>
                <c:pt idx="573">
                  <c:v>3495</c:v>
                </c:pt>
                <c:pt idx="574">
                  <c:v>3470</c:v>
                </c:pt>
                <c:pt idx="575">
                  <c:v>3445</c:v>
                </c:pt>
                <c:pt idx="576">
                  <c:v>3420</c:v>
                </c:pt>
                <c:pt idx="577">
                  <c:v>3395</c:v>
                </c:pt>
                <c:pt idx="578">
                  <c:v>3370</c:v>
                </c:pt>
                <c:pt idx="579">
                  <c:v>3345</c:v>
                </c:pt>
                <c:pt idx="580">
                  <c:v>3320</c:v>
                </c:pt>
                <c:pt idx="581">
                  <c:v>3295</c:v>
                </c:pt>
                <c:pt idx="582">
                  <c:v>3270</c:v>
                </c:pt>
                <c:pt idx="583">
                  <c:v>3245</c:v>
                </c:pt>
                <c:pt idx="584">
                  <c:v>3220</c:v>
                </c:pt>
                <c:pt idx="585">
                  <c:v>3195</c:v>
                </c:pt>
                <c:pt idx="586">
                  <c:v>3170</c:v>
                </c:pt>
                <c:pt idx="587">
                  <c:v>3145</c:v>
                </c:pt>
                <c:pt idx="588">
                  <c:v>3120</c:v>
                </c:pt>
                <c:pt idx="589">
                  <c:v>3095</c:v>
                </c:pt>
                <c:pt idx="590">
                  <c:v>3070</c:v>
                </c:pt>
                <c:pt idx="591">
                  <c:v>3045</c:v>
                </c:pt>
                <c:pt idx="592">
                  <c:v>3020</c:v>
                </c:pt>
                <c:pt idx="593">
                  <c:v>3000</c:v>
                </c:pt>
              </c:numCache>
            </c:numRef>
          </c:yVal>
          <c:smooth val="1"/>
        </c:ser>
        <c:ser>
          <c:idx val="14"/>
          <c:order val="7"/>
          <c:tx>
            <c:v>Spanish</c:v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Data!$A$2:$A$607</c:f>
              <c:numCache>
                <c:formatCode>0</c:formatCode>
                <c:ptCount val="606"/>
                <c:pt idx="0">
                  <c:v>-4010</c:v>
                </c:pt>
                <c:pt idx="1">
                  <c:v>-4000</c:v>
                </c:pt>
                <c:pt idx="2">
                  <c:v>-3990</c:v>
                </c:pt>
                <c:pt idx="3">
                  <c:v>-3980</c:v>
                </c:pt>
                <c:pt idx="4">
                  <c:v>-3970</c:v>
                </c:pt>
                <c:pt idx="5">
                  <c:v>-3960</c:v>
                </c:pt>
                <c:pt idx="6">
                  <c:v>-3950</c:v>
                </c:pt>
                <c:pt idx="7">
                  <c:v>-3940</c:v>
                </c:pt>
                <c:pt idx="8">
                  <c:v>-3930</c:v>
                </c:pt>
                <c:pt idx="9">
                  <c:v>-3920</c:v>
                </c:pt>
                <c:pt idx="10">
                  <c:v>-3910</c:v>
                </c:pt>
                <c:pt idx="11">
                  <c:v>-3900</c:v>
                </c:pt>
                <c:pt idx="12">
                  <c:v>-3890</c:v>
                </c:pt>
                <c:pt idx="13">
                  <c:v>-3880</c:v>
                </c:pt>
                <c:pt idx="14">
                  <c:v>-3870</c:v>
                </c:pt>
                <c:pt idx="15">
                  <c:v>-3860</c:v>
                </c:pt>
                <c:pt idx="16">
                  <c:v>-3850</c:v>
                </c:pt>
                <c:pt idx="17">
                  <c:v>-3840</c:v>
                </c:pt>
                <c:pt idx="18">
                  <c:v>-3830</c:v>
                </c:pt>
                <c:pt idx="19">
                  <c:v>-3820</c:v>
                </c:pt>
                <c:pt idx="20">
                  <c:v>-3810</c:v>
                </c:pt>
                <c:pt idx="21">
                  <c:v>-3800</c:v>
                </c:pt>
                <c:pt idx="22">
                  <c:v>-3790</c:v>
                </c:pt>
                <c:pt idx="23">
                  <c:v>-3780</c:v>
                </c:pt>
                <c:pt idx="24">
                  <c:v>-3770</c:v>
                </c:pt>
                <c:pt idx="25">
                  <c:v>-3760</c:v>
                </c:pt>
                <c:pt idx="26">
                  <c:v>-3750</c:v>
                </c:pt>
                <c:pt idx="27">
                  <c:v>-3740</c:v>
                </c:pt>
                <c:pt idx="28">
                  <c:v>-3730</c:v>
                </c:pt>
                <c:pt idx="29">
                  <c:v>-3720</c:v>
                </c:pt>
                <c:pt idx="30">
                  <c:v>-3710</c:v>
                </c:pt>
                <c:pt idx="31">
                  <c:v>-3700</c:v>
                </c:pt>
                <c:pt idx="32">
                  <c:v>-3690</c:v>
                </c:pt>
                <c:pt idx="33">
                  <c:v>-3680</c:v>
                </c:pt>
                <c:pt idx="34">
                  <c:v>-3670</c:v>
                </c:pt>
                <c:pt idx="35">
                  <c:v>-3660</c:v>
                </c:pt>
                <c:pt idx="36">
                  <c:v>-3650</c:v>
                </c:pt>
                <c:pt idx="37">
                  <c:v>-3640</c:v>
                </c:pt>
                <c:pt idx="38">
                  <c:v>-3630</c:v>
                </c:pt>
                <c:pt idx="39">
                  <c:v>-3620</c:v>
                </c:pt>
                <c:pt idx="40">
                  <c:v>-3610</c:v>
                </c:pt>
                <c:pt idx="41">
                  <c:v>-3600</c:v>
                </c:pt>
                <c:pt idx="42">
                  <c:v>-3590</c:v>
                </c:pt>
                <c:pt idx="43">
                  <c:v>-3580</c:v>
                </c:pt>
                <c:pt idx="44">
                  <c:v>-3570</c:v>
                </c:pt>
                <c:pt idx="45">
                  <c:v>-3560</c:v>
                </c:pt>
                <c:pt idx="46">
                  <c:v>-3550</c:v>
                </c:pt>
                <c:pt idx="47">
                  <c:v>-3540</c:v>
                </c:pt>
                <c:pt idx="48">
                  <c:v>-3530</c:v>
                </c:pt>
                <c:pt idx="49">
                  <c:v>-3520</c:v>
                </c:pt>
                <c:pt idx="50">
                  <c:v>-3510</c:v>
                </c:pt>
                <c:pt idx="51">
                  <c:v>-3500</c:v>
                </c:pt>
                <c:pt idx="52">
                  <c:v>-3490</c:v>
                </c:pt>
                <c:pt idx="53">
                  <c:v>-3480</c:v>
                </c:pt>
                <c:pt idx="54">
                  <c:v>-3470</c:v>
                </c:pt>
                <c:pt idx="55">
                  <c:v>-3460</c:v>
                </c:pt>
                <c:pt idx="56">
                  <c:v>-3450</c:v>
                </c:pt>
                <c:pt idx="57">
                  <c:v>-3440</c:v>
                </c:pt>
                <c:pt idx="58">
                  <c:v>-3430</c:v>
                </c:pt>
                <c:pt idx="59">
                  <c:v>-3420</c:v>
                </c:pt>
                <c:pt idx="60">
                  <c:v>-3410</c:v>
                </c:pt>
                <c:pt idx="61">
                  <c:v>-3400</c:v>
                </c:pt>
                <c:pt idx="62">
                  <c:v>-3390</c:v>
                </c:pt>
                <c:pt idx="63">
                  <c:v>-3380</c:v>
                </c:pt>
                <c:pt idx="64">
                  <c:v>-3370</c:v>
                </c:pt>
                <c:pt idx="65">
                  <c:v>-3360</c:v>
                </c:pt>
                <c:pt idx="66">
                  <c:v>-3350</c:v>
                </c:pt>
                <c:pt idx="67">
                  <c:v>-3340</c:v>
                </c:pt>
                <c:pt idx="68">
                  <c:v>-3330</c:v>
                </c:pt>
                <c:pt idx="69">
                  <c:v>-3320</c:v>
                </c:pt>
                <c:pt idx="70">
                  <c:v>-3310</c:v>
                </c:pt>
                <c:pt idx="71">
                  <c:v>-3300</c:v>
                </c:pt>
                <c:pt idx="72">
                  <c:v>-3290</c:v>
                </c:pt>
                <c:pt idx="73">
                  <c:v>-3280</c:v>
                </c:pt>
                <c:pt idx="74">
                  <c:v>-3270</c:v>
                </c:pt>
                <c:pt idx="75">
                  <c:v>-3260</c:v>
                </c:pt>
                <c:pt idx="76">
                  <c:v>-3250</c:v>
                </c:pt>
                <c:pt idx="77">
                  <c:v>-3240</c:v>
                </c:pt>
                <c:pt idx="78">
                  <c:v>-3230</c:v>
                </c:pt>
                <c:pt idx="79">
                  <c:v>-3220</c:v>
                </c:pt>
                <c:pt idx="80">
                  <c:v>-3210</c:v>
                </c:pt>
                <c:pt idx="81">
                  <c:v>-3200</c:v>
                </c:pt>
                <c:pt idx="82">
                  <c:v>-3190</c:v>
                </c:pt>
                <c:pt idx="83">
                  <c:v>-3180</c:v>
                </c:pt>
                <c:pt idx="84">
                  <c:v>-3170</c:v>
                </c:pt>
                <c:pt idx="85">
                  <c:v>-3160</c:v>
                </c:pt>
                <c:pt idx="86">
                  <c:v>-3150</c:v>
                </c:pt>
                <c:pt idx="87">
                  <c:v>-3140</c:v>
                </c:pt>
                <c:pt idx="88">
                  <c:v>-3130</c:v>
                </c:pt>
                <c:pt idx="89">
                  <c:v>-3120</c:v>
                </c:pt>
                <c:pt idx="90">
                  <c:v>-3110</c:v>
                </c:pt>
                <c:pt idx="91">
                  <c:v>-3100</c:v>
                </c:pt>
                <c:pt idx="92">
                  <c:v>-3090</c:v>
                </c:pt>
                <c:pt idx="93">
                  <c:v>-3080</c:v>
                </c:pt>
                <c:pt idx="94">
                  <c:v>-3070</c:v>
                </c:pt>
                <c:pt idx="95">
                  <c:v>-3060</c:v>
                </c:pt>
                <c:pt idx="96">
                  <c:v>-3050</c:v>
                </c:pt>
                <c:pt idx="97">
                  <c:v>-3040</c:v>
                </c:pt>
                <c:pt idx="98">
                  <c:v>-3030</c:v>
                </c:pt>
                <c:pt idx="99">
                  <c:v>-3020</c:v>
                </c:pt>
                <c:pt idx="100">
                  <c:v>-3010</c:v>
                </c:pt>
                <c:pt idx="101">
                  <c:v>-3000</c:v>
                </c:pt>
                <c:pt idx="102">
                  <c:v>-2990</c:v>
                </c:pt>
                <c:pt idx="103">
                  <c:v>-2980</c:v>
                </c:pt>
                <c:pt idx="104">
                  <c:v>-2970</c:v>
                </c:pt>
                <c:pt idx="105">
                  <c:v>-2960</c:v>
                </c:pt>
                <c:pt idx="106">
                  <c:v>-2950</c:v>
                </c:pt>
                <c:pt idx="107">
                  <c:v>-2940</c:v>
                </c:pt>
                <c:pt idx="108">
                  <c:v>-2930</c:v>
                </c:pt>
                <c:pt idx="109">
                  <c:v>-2920</c:v>
                </c:pt>
                <c:pt idx="110">
                  <c:v>-2910</c:v>
                </c:pt>
                <c:pt idx="111">
                  <c:v>-2900</c:v>
                </c:pt>
                <c:pt idx="112">
                  <c:v>-2890</c:v>
                </c:pt>
                <c:pt idx="113">
                  <c:v>-2880</c:v>
                </c:pt>
                <c:pt idx="114">
                  <c:v>-2870</c:v>
                </c:pt>
                <c:pt idx="115">
                  <c:v>-2860</c:v>
                </c:pt>
                <c:pt idx="116">
                  <c:v>-2850</c:v>
                </c:pt>
                <c:pt idx="117">
                  <c:v>-2840</c:v>
                </c:pt>
                <c:pt idx="118">
                  <c:v>-2830</c:v>
                </c:pt>
                <c:pt idx="119">
                  <c:v>-2820</c:v>
                </c:pt>
                <c:pt idx="120">
                  <c:v>-2810</c:v>
                </c:pt>
                <c:pt idx="121">
                  <c:v>-2800</c:v>
                </c:pt>
                <c:pt idx="122">
                  <c:v>-2790</c:v>
                </c:pt>
                <c:pt idx="123">
                  <c:v>-2780</c:v>
                </c:pt>
                <c:pt idx="124">
                  <c:v>-2770</c:v>
                </c:pt>
                <c:pt idx="125">
                  <c:v>-2760</c:v>
                </c:pt>
                <c:pt idx="126">
                  <c:v>-2750</c:v>
                </c:pt>
                <c:pt idx="127">
                  <c:v>-2740</c:v>
                </c:pt>
                <c:pt idx="128">
                  <c:v>-2730</c:v>
                </c:pt>
                <c:pt idx="129">
                  <c:v>-2720</c:v>
                </c:pt>
                <c:pt idx="130">
                  <c:v>-2710</c:v>
                </c:pt>
                <c:pt idx="131">
                  <c:v>-2700</c:v>
                </c:pt>
                <c:pt idx="132">
                  <c:v>-2690</c:v>
                </c:pt>
                <c:pt idx="133">
                  <c:v>-2680</c:v>
                </c:pt>
                <c:pt idx="134">
                  <c:v>-2670</c:v>
                </c:pt>
                <c:pt idx="135">
                  <c:v>-2660</c:v>
                </c:pt>
                <c:pt idx="136">
                  <c:v>-2650</c:v>
                </c:pt>
                <c:pt idx="137">
                  <c:v>-2640</c:v>
                </c:pt>
                <c:pt idx="138">
                  <c:v>-2630</c:v>
                </c:pt>
                <c:pt idx="139">
                  <c:v>-2620</c:v>
                </c:pt>
                <c:pt idx="140">
                  <c:v>-2610</c:v>
                </c:pt>
                <c:pt idx="141">
                  <c:v>-2600</c:v>
                </c:pt>
                <c:pt idx="142">
                  <c:v>-2590</c:v>
                </c:pt>
                <c:pt idx="143">
                  <c:v>-2580</c:v>
                </c:pt>
                <c:pt idx="144">
                  <c:v>-2570</c:v>
                </c:pt>
                <c:pt idx="145">
                  <c:v>-2560</c:v>
                </c:pt>
                <c:pt idx="146">
                  <c:v>-2550</c:v>
                </c:pt>
                <c:pt idx="147">
                  <c:v>-2540</c:v>
                </c:pt>
                <c:pt idx="148">
                  <c:v>-2530</c:v>
                </c:pt>
                <c:pt idx="149">
                  <c:v>-2520</c:v>
                </c:pt>
                <c:pt idx="150">
                  <c:v>-2510</c:v>
                </c:pt>
                <c:pt idx="151">
                  <c:v>-2500</c:v>
                </c:pt>
                <c:pt idx="152">
                  <c:v>-2490</c:v>
                </c:pt>
                <c:pt idx="153">
                  <c:v>-2480</c:v>
                </c:pt>
                <c:pt idx="154">
                  <c:v>-2470</c:v>
                </c:pt>
                <c:pt idx="155">
                  <c:v>-2460</c:v>
                </c:pt>
                <c:pt idx="156">
                  <c:v>-2450</c:v>
                </c:pt>
                <c:pt idx="157">
                  <c:v>-2440</c:v>
                </c:pt>
                <c:pt idx="158">
                  <c:v>-2430</c:v>
                </c:pt>
                <c:pt idx="159">
                  <c:v>-2420</c:v>
                </c:pt>
                <c:pt idx="160">
                  <c:v>-2410</c:v>
                </c:pt>
                <c:pt idx="161">
                  <c:v>-2400</c:v>
                </c:pt>
                <c:pt idx="162">
                  <c:v>-2390</c:v>
                </c:pt>
                <c:pt idx="163">
                  <c:v>-2380</c:v>
                </c:pt>
                <c:pt idx="164">
                  <c:v>-2370</c:v>
                </c:pt>
                <c:pt idx="165">
                  <c:v>-2360</c:v>
                </c:pt>
                <c:pt idx="166">
                  <c:v>-2350</c:v>
                </c:pt>
                <c:pt idx="167">
                  <c:v>-2340</c:v>
                </c:pt>
                <c:pt idx="168">
                  <c:v>-2330</c:v>
                </c:pt>
                <c:pt idx="169">
                  <c:v>-2320</c:v>
                </c:pt>
                <c:pt idx="170">
                  <c:v>-2310</c:v>
                </c:pt>
                <c:pt idx="171">
                  <c:v>-2300</c:v>
                </c:pt>
                <c:pt idx="172">
                  <c:v>-2290</c:v>
                </c:pt>
                <c:pt idx="173">
                  <c:v>-2280</c:v>
                </c:pt>
                <c:pt idx="174">
                  <c:v>-2270</c:v>
                </c:pt>
                <c:pt idx="175">
                  <c:v>-2260</c:v>
                </c:pt>
                <c:pt idx="176">
                  <c:v>-2250</c:v>
                </c:pt>
                <c:pt idx="177">
                  <c:v>-2240</c:v>
                </c:pt>
                <c:pt idx="178">
                  <c:v>-2230</c:v>
                </c:pt>
                <c:pt idx="179">
                  <c:v>-2220</c:v>
                </c:pt>
                <c:pt idx="180">
                  <c:v>-2210</c:v>
                </c:pt>
                <c:pt idx="181">
                  <c:v>-2200</c:v>
                </c:pt>
                <c:pt idx="182">
                  <c:v>-2190</c:v>
                </c:pt>
                <c:pt idx="183">
                  <c:v>-2180</c:v>
                </c:pt>
                <c:pt idx="184">
                  <c:v>-2170</c:v>
                </c:pt>
                <c:pt idx="185">
                  <c:v>-2160</c:v>
                </c:pt>
                <c:pt idx="186">
                  <c:v>-2150</c:v>
                </c:pt>
                <c:pt idx="187">
                  <c:v>-2140</c:v>
                </c:pt>
                <c:pt idx="188">
                  <c:v>-2130</c:v>
                </c:pt>
                <c:pt idx="189">
                  <c:v>-2120</c:v>
                </c:pt>
                <c:pt idx="190">
                  <c:v>-2110</c:v>
                </c:pt>
                <c:pt idx="191">
                  <c:v>-2100</c:v>
                </c:pt>
                <c:pt idx="192">
                  <c:v>-2090</c:v>
                </c:pt>
                <c:pt idx="193">
                  <c:v>-2080</c:v>
                </c:pt>
                <c:pt idx="194">
                  <c:v>-2070</c:v>
                </c:pt>
                <c:pt idx="195">
                  <c:v>-2060</c:v>
                </c:pt>
                <c:pt idx="196">
                  <c:v>-2050</c:v>
                </c:pt>
                <c:pt idx="197">
                  <c:v>-2040</c:v>
                </c:pt>
                <c:pt idx="198">
                  <c:v>-2030</c:v>
                </c:pt>
                <c:pt idx="199">
                  <c:v>-2020</c:v>
                </c:pt>
                <c:pt idx="200">
                  <c:v>-2010</c:v>
                </c:pt>
                <c:pt idx="201">
                  <c:v>-2000</c:v>
                </c:pt>
                <c:pt idx="202">
                  <c:v>-1990</c:v>
                </c:pt>
                <c:pt idx="203">
                  <c:v>-1980</c:v>
                </c:pt>
                <c:pt idx="204">
                  <c:v>-1970</c:v>
                </c:pt>
                <c:pt idx="205">
                  <c:v>-1960</c:v>
                </c:pt>
                <c:pt idx="206">
                  <c:v>-1950</c:v>
                </c:pt>
                <c:pt idx="207">
                  <c:v>-1940</c:v>
                </c:pt>
                <c:pt idx="208">
                  <c:v>-1930</c:v>
                </c:pt>
                <c:pt idx="209">
                  <c:v>-1920</c:v>
                </c:pt>
                <c:pt idx="210">
                  <c:v>-1910</c:v>
                </c:pt>
                <c:pt idx="211">
                  <c:v>-1900</c:v>
                </c:pt>
                <c:pt idx="212">
                  <c:v>-1890</c:v>
                </c:pt>
                <c:pt idx="213">
                  <c:v>-1880</c:v>
                </c:pt>
                <c:pt idx="214">
                  <c:v>-1870</c:v>
                </c:pt>
                <c:pt idx="215">
                  <c:v>-1860</c:v>
                </c:pt>
                <c:pt idx="216">
                  <c:v>-1850</c:v>
                </c:pt>
                <c:pt idx="217">
                  <c:v>-1840</c:v>
                </c:pt>
                <c:pt idx="218">
                  <c:v>-1830</c:v>
                </c:pt>
                <c:pt idx="219">
                  <c:v>-1820</c:v>
                </c:pt>
                <c:pt idx="220">
                  <c:v>-1810</c:v>
                </c:pt>
                <c:pt idx="221">
                  <c:v>-1800</c:v>
                </c:pt>
                <c:pt idx="222">
                  <c:v>-1790</c:v>
                </c:pt>
                <c:pt idx="223">
                  <c:v>-1780</c:v>
                </c:pt>
                <c:pt idx="224">
                  <c:v>-1770</c:v>
                </c:pt>
                <c:pt idx="225">
                  <c:v>-1760</c:v>
                </c:pt>
                <c:pt idx="226">
                  <c:v>-1750</c:v>
                </c:pt>
                <c:pt idx="227">
                  <c:v>-1740</c:v>
                </c:pt>
                <c:pt idx="228">
                  <c:v>-1730</c:v>
                </c:pt>
                <c:pt idx="229">
                  <c:v>-1720</c:v>
                </c:pt>
                <c:pt idx="230">
                  <c:v>-1710</c:v>
                </c:pt>
                <c:pt idx="231">
                  <c:v>-1700</c:v>
                </c:pt>
                <c:pt idx="232">
                  <c:v>-1690</c:v>
                </c:pt>
                <c:pt idx="233">
                  <c:v>-1680</c:v>
                </c:pt>
                <c:pt idx="234">
                  <c:v>-1670</c:v>
                </c:pt>
                <c:pt idx="235">
                  <c:v>-1660</c:v>
                </c:pt>
                <c:pt idx="236">
                  <c:v>-1650</c:v>
                </c:pt>
                <c:pt idx="237">
                  <c:v>-1640</c:v>
                </c:pt>
                <c:pt idx="238">
                  <c:v>-1630</c:v>
                </c:pt>
                <c:pt idx="239">
                  <c:v>-1620</c:v>
                </c:pt>
                <c:pt idx="240">
                  <c:v>-1610</c:v>
                </c:pt>
                <c:pt idx="241">
                  <c:v>-1600</c:v>
                </c:pt>
                <c:pt idx="242">
                  <c:v>-1590</c:v>
                </c:pt>
                <c:pt idx="243">
                  <c:v>-1580</c:v>
                </c:pt>
                <c:pt idx="244">
                  <c:v>-1570</c:v>
                </c:pt>
                <c:pt idx="245">
                  <c:v>-1560</c:v>
                </c:pt>
                <c:pt idx="246">
                  <c:v>-1550</c:v>
                </c:pt>
                <c:pt idx="247">
                  <c:v>-1540</c:v>
                </c:pt>
                <c:pt idx="248">
                  <c:v>-1530</c:v>
                </c:pt>
                <c:pt idx="249">
                  <c:v>-1520</c:v>
                </c:pt>
                <c:pt idx="250">
                  <c:v>-1510</c:v>
                </c:pt>
                <c:pt idx="251">
                  <c:v>-1500</c:v>
                </c:pt>
                <c:pt idx="252">
                  <c:v>-1490</c:v>
                </c:pt>
                <c:pt idx="253">
                  <c:v>-1480</c:v>
                </c:pt>
                <c:pt idx="254">
                  <c:v>-1470</c:v>
                </c:pt>
                <c:pt idx="255">
                  <c:v>-1460</c:v>
                </c:pt>
                <c:pt idx="256">
                  <c:v>-1450</c:v>
                </c:pt>
                <c:pt idx="257">
                  <c:v>-1440</c:v>
                </c:pt>
                <c:pt idx="258">
                  <c:v>-1430</c:v>
                </c:pt>
                <c:pt idx="259">
                  <c:v>-1420</c:v>
                </c:pt>
                <c:pt idx="260">
                  <c:v>-1410</c:v>
                </c:pt>
                <c:pt idx="261">
                  <c:v>-1400</c:v>
                </c:pt>
                <c:pt idx="262">
                  <c:v>-1390</c:v>
                </c:pt>
                <c:pt idx="263">
                  <c:v>-1380</c:v>
                </c:pt>
                <c:pt idx="264">
                  <c:v>-1370</c:v>
                </c:pt>
                <c:pt idx="265">
                  <c:v>-1360</c:v>
                </c:pt>
                <c:pt idx="266">
                  <c:v>-1350</c:v>
                </c:pt>
                <c:pt idx="267">
                  <c:v>-1340</c:v>
                </c:pt>
                <c:pt idx="268">
                  <c:v>-1330</c:v>
                </c:pt>
                <c:pt idx="269">
                  <c:v>-1320</c:v>
                </c:pt>
                <c:pt idx="270">
                  <c:v>-1310</c:v>
                </c:pt>
                <c:pt idx="271">
                  <c:v>-1300</c:v>
                </c:pt>
                <c:pt idx="272">
                  <c:v>-1290</c:v>
                </c:pt>
                <c:pt idx="273">
                  <c:v>-1280</c:v>
                </c:pt>
                <c:pt idx="274">
                  <c:v>-1270</c:v>
                </c:pt>
                <c:pt idx="275">
                  <c:v>-1260</c:v>
                </c:pt>
                <c:pt idx="276">
                  <c:v>-1250</c:v>
                </c:pt>
                <c:pt idx="277">
                  <c:v>-1240</c:v>
                </c:pt>
                <c:pt idx="278">
                  <c:v>-1230</c:v>
                </c:pt>
                <c:pt idx="279">
                  <c:v>-1220</c:v>
                </c:pt>
                <c:pt idx="280">
                  <c:v>-1210</c:v>
                </c:pt>
                <c:pt idx="281">
                  <c:v>-1200</c:v>
                </c:pt>
                <c:pt idx="282">
                  <c:v>-1190</c:v>
                </c:pt>
                <c:pt idx="283">
                  <c:v>-1180</c:v>
                </c:pt>
                <c:pt idx="284">
                  <c:v>-1170</c:v>
                </c:pt>
                <c:pt idx="285">
                  <c:v>-1160</c:v>
                </c:pt>
                <c:pt idx="286">
                  <c:v>-1150</c:v>
                </c:pt>
                <c:pt idx="287">
                  <c:v>-1140</c:v>
                </c:pt>
                <c:pt idx="288">
                  <c:v>-1130</c:v>
                </c:pt>
                <c:pt idx="289">
                  <c:v>-1120</c:v>
                </c:pt>
                <c:pt idx="290">
                  <c:v>-1110</c:v>
                </c:pt>
                <c:pt idx="291">
                  <c:v>-1100</c:v>
                </c:pt>
                <c:pt idx="292">
                  <c:v>-1090</c:v>
                </c:pt>
                <c:pt idx="293">
                  <c:v>-1080</c:v>
                </c:pt>
                <c:pt idx="294">
                  <c:v>-1070</c:v>
                </c:pt>
                <c:pt idx="295">
                  <c:v>-1060</c:v>
                </c:pt>
                <c:pt idx="296">
                  <c:v>-1050</c:v>
                </c:pt>
                <c:pt idx="297">
                  <c:v>-1040</c:v>
                </c:pt>
                <c:pt idx="298">
                  <c:v>-1030</c:v>
                </c:pt>
                <c:pt idx="299">
                  <c:v>-1020</c:v>
                </c:pt>
                <c:pt idx="300">
                  <c:v>-1010</c:v>
                </c:pt>
                <c:pt idx="301">
                  <c:v>-1000</c:v>
                </c:pt>
                <c:pt idx="302">
                  <c:v>-990</c:v>
                </c:pt>
                <c:pt idx="303">
                  <c:v>-980</c:v>
                </c:pt>
                <c:pt idx="304">
                  <c:v>-970</c:v>
                </c:pt>
                <c:pt idx="305">
                  <c:v>-960</c:v>
                </c:pt>
                <c:pt idx="306">
                  <c:v>-950</c:v>
                </c:pt>
                <c:pt idx="307">
                  <c:v>-940</c:v>
                </c:pt>
                <c:pt idx="308">
                  <c:v>-930</c:v>
                </c:pt>
                <c:pt idx="309">
                  <c:v>-920</c:v>
                </c:pt>
                <c:pt idx="310">
                  <c:v>-910</c:v>
                </c:pt>
                <c:pt idx="311">
                  <c:v>-900</c:v>
                </c:pt>
                <c:pt idx="312">
                  <c:v>-890</c:v>
                </c:pt>
                <c:pt idx="313">
                  <c:v>-880</c:v>
                </c:pt>
                <c:pt idx="314">
                  <c:v>-870</c:v>
                </c:pt>
                <c:pt idx="315">
                  <c:v>-860</c:v>
                </c:pt>
                <c:pt idx="316">
                  <c:v>-850</c:v>
                </c:pt>
                <c:pt idx="317">
                  <c:v>-840</c:v>
                </c:pt>
                <c:pt idx="318">
                  <c:v>-830</c:v>
                </c:pt>
                <c:pt idx="319">
                  <c:v>-820</c:v>
                </c:pt>
                <c:pt idx="320">
                  <c:v>-810</c:v>
                </c:pt>
                <c:pt idx="321">
                  <c:v>-800</c:v>
                </c:pt>
                <c:pt idx="322">
                  <c:v>-790</c:v>
                </c:pt>
                <c:pt idx="323">
                  <c:v>-780</c:v>
                </c:pt>
                <c:pt idx="324">
                  <c:v>-770</c:v>
                </c:pt>
                <c:pt idx="325">
                  <c:v>-760</c:v>
                </c:pt>
                <c:pt idx="326">
                  <c:v>-750</c:v>
                </c:pt>
                <c:pt idx="327">
                  <c:v>-740</c:v>
                </c:pt>
                <c:pt idx="328">
                  <c:v>-730</c:v>
                </c:pt>
                <c:pt idx="329">
                  <c:v>-720</c:v>
                </c:pt>
                <c:pt idx="330">
                  <c:v>-710</c:v>
                </c:pt>
                <c:pt idx="331">
                  <c:v>-700</c:v>
                </c:pt>
                <c:pt idx="332">
                  <c:v>-690</c:v>
                </c:pt>
                <c:pt idx="333">
                  <c:v>-680</c:v>
                </c:pt>
                <c:pt idx="334">
                  <c:v>-670</c:v>
                </c:pt>
                <c:pt idx="335">
                  <c:v>-660</c:v>
                </c:pt>
                <c:pt idx="336">
                  <c:v>-650</c:v>
                </c:pt>
                <c:pt idx="337">
                  <c:v>-640</c:v>
                </c:pt>
                <c:pt idx="338">
                  <c:v>-630</c:v>
                </c:pt>
                <c:pt idx="339">
                  <c:v>-620</c:v>
                </c:pt>
                <c:pt idx="340">
                  <c:v>-610</c:v>
                </c:pt>
                <c:pt idx="341">
                  <c:v>-600</c:v>
                </c:pt>
                <c:pt idx="342">
                  <c:v>-590</c:v>
                </c:pt>
                <c:pt idx="343">
                  <c:v>-580</c:v>
                </c:pt>
                <c:pt idx="344">
                  <c:v>-570</c:v>
                </c:pt>
                <c:pt idx="345">
                  <c:v>-560</c:v>
                </c:pt>
                <c:pt idx="346">
                  <c:v>-550</c:v>
                </c:pt>
                <c:pt idx="347">
                  <c:v>-540</c:v>
                </c:pt>
                <c:pt idx="348">
                  <c:v>-530</c:v>
                </c:pt>
                <c:pt idx="349">
                  <c:v>-520</c:v>
                </c:pt>
                <c:pt idx="350">
                  <c:v>-510</c:v>
                </c:pt>
                <c:pt idx="351">
                  <c:v>-500</c:v>
                </c:pt>
                <c:pt idx="352">
                  <c:v>-490</c:v>
                </c:pt>
                <c:pt idx="353">
                  <c:v>-480</c:v>
                </c:pt>
                <c:pt idx="354">
                  <c:v>-470</c:v>
                </c:pt>
                <c:pt idx="355">
                  <c:v>-460</c:v>
                </c:pt>
                <c:pt idx="356">
                  <c:v>-450</c:v>
                </c:pt>
                <c:pt idx="357">
                  <c:v>-440</c:v>
                </c:pt>
                <c:pt idx="358">
                  <c:v>-430</c:v>
                </c:pt>
                <c:pt idx="359">
                  <c:v>-420</c:v>
                </c:pt>
                <c:pt idx="360">
                  <c:v>-410</c:v>
                </c:pt>
                <c:pt idx="361">
                  <c:v>-400</c:v>
                </c:pt>
                <c:pt idx="362">
                  <c:v>-390</c:v>
                </c:pt>
                <c:pt idx="363">
                  <c:v>-380</c:v>
                </c:pt>
                <c:pt idx="364">
                  <c:v>-370</c:v>
                </c:pt>
                <c:pt idx="365">
                  <c:v>-360</c:v>
                </c:pt>
                <c:pt idx="366">
                  <c:v>-350</c:v>
                </c:pt>
                <c:pt idx="367">
                  <c:v>-340</c:v>
                </c:pt>
                <c:pt idx="368">
                  <c:v>-330</c:v>
                </c:pt>
                <c:pt idx="369">
                  <c:v>-320</c:v>
                </c:pt>
                <c:pt idx="370">
                  <c:v>-310</c:v>
                </c:pt>
                <c:pt idx="371">
                  <c:v>-300</c:v>
                </c:pt>
                <c:pt idx="372">
                  <c:v>-290</c:v>
                </c:pt>
                <c:pt idx="373">
                  <c:v>-280</c:v>
                </c:pt>
                <c:pt idx="374">
                  <c:v>-270</c:v>
                </c:pt>
                <c:pt idx="375">
                  <c:v>-260</c:v>
                </c:pt>
                <c:pt idx="376">
                  <c:v>-250</c:v>
                </c:pt>
                <c:pt idx="377">
                  <c:v>-240</c:v>
                </c:pt>
                <c:pt idx="378">
                  <c:v>-230</c:v>
                </c:pt>
                <c:pt idx="379">
                  <c:v>-220</c:v>
                </c:pt>
                <c:pt idx="380">
                  <c:v>-210</c:v>
                </c:pt>
                <c:pt idx="381">
                  <c:v>-200</c:v>
                </c:pt>
                <c:pt idx="382">
                  <c:v>-190</c:v>
                </c:pt>
                <c:pt idx="383">
                  <c:v>-180</c:v>
                </c:pt>
                <c:pt idx="384">
                  <c:v>-170</c:v>
                </c:pt>
                <c:pt idx="385">
                  <c:v>-160</c:v>
                </c:pt>
                <c:pt idx="386">
                  <c:v>-150</c:v>
                </c:pt>
                <c:pt idx="387">
                  <c:v>-140</c:v>
                </c:pt>
                <c:pt idx="388">
                  <c:v>-130</c:v>
                </c:pt>
                <c:pt idx="389">
                  <c:v>-120</c:v>
                </c:pt>
                <c:pt idx="390">
                  <c:v>-110</c:v>
                </c:pt>
                <c:pt idx="391">
                  <c:v>-100</c:v>
                </c:pt>
                <c:pt idx="392">
                  <c:v>-90</c:v>
                </c:pt>
                <c:pt idx="393">
                  <c:v>-80</c:v>
                </c:pt>
                <c:pt idx="394">
                  <c:v>-70</c:v>
                </c:pt>
                <c:pt idx="395">
                  <c:v>-60</c:v>
                </c:pt>
                <c:pt idx="396">
                  <c:v>-50</c:v>
                </c:pt>
                <c:pt idx="397">
                  <c:v>-40</c:v>
                </c:pt>
                <c:pt idx="398">
                  <c:v>-30</c:v>
                </c:pt>
                <c:pt idx="399">
                  <c:v>-20</c:v>
                </c:pt>
                <c:pt idx="400">
                  <c:v>-10</c:v>
                </c:pt>
                <c:pt idx="401">
                  <c:v>0</c:v>
                </c:pt>
                <c:pt idx="402">
                  <c:v>10</c:v>
                </c:pt>
                <c:pt idx="403">
                  <c:v>20</c:v>
                </c:pt>
                <c:pt idx="404">
                  <c:v>30</c:v>
                </c:pt>
                <c:pt idx="405">
                  <c:v>40</c:v>
                </c:pt>
                <c:pt idx="406">
                  <c:v>50</c:v>
                </c:pt>
                <c:pt idx="407">
                  <c:v>60</c:v>
                </c:pt>
                <c:pt idx="408">
                  <c:v>70</c:v>
                </c:pt>
                <c:pt idx="409">
                  <c:v>80</c:v>
                </c:pt>
                <c:pt idx="410">
                  <c:v>90</c:v>
                </c:pt>
                <c:pt idx="411">
                  <c:v>100</c:v>
                </c:pt>
                <c:pt idx="412">
                  <c:v>110</c:v>
                </c:pt>
                <c:pt idx="413">
                  <c:v>120</c:v>
                </c:pt>
                <c:pt idx="414">
                  <c:v>130</c:v>
                </c:pt>
                <c:pt idx="415">
                  <c:v>140</c:v>
                </c:pt>
                <c:pt idx="416">
                  <c:v>150</c:v>
                </c:pt>
                <c:pt idx="417">
                  <c:v>160</c:v>
                </c:pt>
                <c:pt idx="418">
                  <c:v>170</c:v>
                </c:pt>
                <c:pt idx="419">
                  <c:v>180</c:v>
                </c:pt>
                <c:pt idx="420">
                  <c:v>190</c:v>
                </c:pt>
                <c:pt idx="421">
                  <c:v>200</c:v>
                </c:pt>
                <c:pt idx="422">
                  <c:v>210</c:v>
                </c:pt>
                <c:pt idx="423">
                  <c:v>220</c:v>
                </c:pt>
                <c:pt idx="424">
                  <c:v>230</c:v>
                </c:pt>
                <c:pt idx="425">
                  <c:v>240</c:v>
                </c:pt>
                <c:pt idx="426">
                  <c:v>250</c:v>
                </c:pt>
                <c:pt idx="427">
                  <c:v>260</c:v>
                </c:pt>
                <c:pt idx="428">
                  <c:v>270</c:v>
                </c:pt>
                <c:pt idx="429">
                  <c:v>280</c:v>
                </c:pt>
                <c:pt idx="430">
                  <c:v>290</c:v>
                </c:pt>
                <c:pt idx="431">
                  <c:v>300</c:v>
                </c:pt>
                <c:pt idx="432">
                  <c:v>310</c:v>
                </c:pt>
                <c:pt idx="433">
                  <c:v>320</c:v>
                </c:pt>
                <c:pt idx="434">
                  <c:v>330</c:v>
                </c:pt>
                <c:pt idx="435">
                  <c:v>340</c:v>
                </c:pt>
                <c:pt idx="436">
                  <c:v>350</c:v>
                </c:pt>
                <c:pt idx="437">
                  <c:v>360</c:v>
                </c:pt>
                <c:pt idx="438">
                  <c:v>370</c:v>
                </c:pt>
                <c:pt idx="439">
                  <c:v>380</c:v>
                </c:pt>
                <c:pt idx="440">
                  <c:v>390</c:v>
                </c:pt>
                <c:pt idx="441">
                  <c:v>400</c:v>
                </c:pt>
                <c:pt idx="442">
                  <c:v>410</c:v>
                </c:pt>
                <c:pt idx="443">
                  <c:v>420</c:v>
                </c:pt>
                <c:pt idx="444">
                  <c:v>430</c:v>
                </c:pt>
                <c:pt idx="445">
                  <c:v>440</c:v>
                </c:pt>
                <c:pt idx="446">
                  <c:v>450</c:v>
                </c:pt>
                <c:pt idx="447">
                  <c:v>460</c:v>
                </c:pt>
                <c:pt idx="448">
                  <c:v>470</c:v>
                </c:pt>
                <c:pt idx="449">
                  <c:v>480</c:v>
                </c:pt>
                <c:pt idx="450">
                  <c:v>490</c:v>
                </c:pt>
                <c:pt idx="451">
                  <c:v>500</c:v>
                </c:pt>
                <c:pt idx="452">
                  <c:v>510</c:v>
                </c:pt>
                <c:pt idx="453">
                  <c:v>520</c:v>
                </c:pt>
                <c:pt idx="454">
                  <c:v>530</c:v>
                </c:pt>
                <c:pt idx="455">
                  <c:v>540</c:v>
                </c:pt>
                <c:pt idx="456">
                  <c:v>550</c:v>
                </c:pt>
                <c:pt idx="457">
                  <c:v>560</c:v>
                </c:pt>
                <c:pt idx="458">
                  <c:v>570</c:v>
                </c:pt>
                <c:pt idx="459">
                  <c:v>580</c:v>
                </c:pt>
                <c:pt idx="460">
                  <c:v>590</c:v>
                </c:pt>
                <c:pt idx="461">
                  <c:v>600</c:v>
                </c:pt>
                <c:pt idx="462">
                  <c:v>610</c:v>
                </c:pt>
                <c:pt idx="463">
                  <c:v>620</c:v>
                </c:pt>
                <c:pt idx="464">
                  <c:v>630</c:v>
                </c:pt>
                <c:pt idx="465">
                  <c:v>640</c:v>
                </c:pt>
                <c:pt idx="466">
                  <c:v>650</c:v>
                </c:pt>
                <c:pt idx="467">
                  <c:v>660</c:v>
                </c:pt>
                <c:pt idx="468">
                  <c:v>670</c:v>
                </c:pt>
                <c:pt idx="469">
                  <c:v>680</c:v>
                </c:pt>
                <c:pt idx="470">
                  <c:v>690</c:v>
                </c:pt>
                <c:pt idx="471">
                  <c:v>700</c:v>
                </c:pt>
                <c:pt idx="472">
                  <c:v>710</c:v>
                </c:pt>
                <c:pt idx="473">
                  <c:v>720</c:v>
                </c:pt>
                <c:pt idx="474">
                  <c:v>730</c:v>
                </c:pt>
                <c:pt idx="475">
                  <c:v>740</c:v>
                </c:pt>
                <c:pt idx="476">
                  <c:v>750</c:v>
                </c:pt>
                <c:pt idx="477">
                  <c:v>760</c:v>
                </c:pt>
                <c:pt idx="478">
                  <c:v>770</c:v>
                </c:pt>
                <c:pt idx="479">
                  <c:v>780</c:v>
                </c:pt>
                <c:pt idx="480">
                  <c:v>790</c:v>
                </c:pt>
                <c:pt idx="481">
                  <c:v>800</c:v>
                </c:pt>
                <c:pt idx="482">
                  <c:v>810</c:v>
                </c:pt>
                <c:pt idx="483">
                  <c:v>820</c:v>
                </c:pt>
                <c:pt idx="484">
                  <c:v>830</c:v>
                </c:pt>
                <c:pt idx="485">
                  <c:v>840</c:v>
                </c:pt>
                <c:pt idx="486">
                  <c:v>850</c:v>
                </c:pt>
                <c:pt idx="487">
                  <c:v>860</c:v>
                </c:pt>
                <c:pt idx="488">
                  <c:v>870</c:v>
                </c:pt>
                <c:pt idx="489">
                  <c:v>880</c:v>
                </c:pt>
                <c:pt idx="490">
                  <c:v>890</c:v>
                </c:pt>
                <c:pt idx="491">
                  <c:v>900</c:v>
                </c:pt>
                <c:pt idx="492">
                  <c:v>910</c:v>
                </c:pt>
                <c:pt idx="493">
                  <c:v>920</c:v>
                </c:pt>
                <c:pt idx="494">
                  <c:v>930</c:v>
                </c:pt>
                <c:pt idx="495">
                  <c:v>940</c:v>
                </c:pt>
                <c:pt idx="496">
                  <c:v>950</c:v>
                </c:pt>
                <c:pt idx="497">
                  <c:v>960</c:v>
                </c:pt>
                <c:pt idx="498">
                  <c:v>970</c:v>
                </c:pt>
                <c:pt idx="499">
                  <c:v>980</c:v>
                </c:pt>
                <c:pt idx="500">
                  <c:v>990</c:v>
                </c:pt>
                <c:pt idx="501">
                  <c:v>1000</c:v>
                </c:pt>
                <c:pt idx="502">
                  <c:v>1010</c:v>
                </c:pt>
                <c:pt idx="503">
                  <c:v>1020</c:v>
                </c:pt>
                <c:pt idx="504">
                  <c:v>1030</c:v>
                </c:pt>
                <c:pt idx="505">
                  <c:v>1040</c:v>
                </c:pt>
                <c:pt idx="506">
                  <c:v>1050</c:v>
                </c:pt>
                <c:pt idx="507">
                  <c:v>1060</c:v>
                </c:pt>
                <c:pt idx="508">
                  <c:v>1070</c:v>
                </c:pt>
                <c:pt idx="509">
                  <c:v>1080</c:v>
                </c:pt>
                <c:pt idx="510">
                  <c:v>1090</c:v>
                </c:pt>
                <c:pt idx="511">
                  <c:v>1100</c:v>
                </c:pt>
                <c:pt idx="512">
                  <c:v>1110</c:v>
                </c:pt>
                <c:pt idx="513">
                  <c:v>1120</c:v>
                </c:pt>
                <c:pt idx="514">
                  <c:v>1130</c:v>
                </c:pt>
                <c:pt idx="515">
                  <c:v>1140</c:v>
                </c:pt>
                <c:pt idx="516">
                  <c:v>1150</c:v>
                </c:pt>
                <c:pt idx="517">
                  <c:v>1160</c:v>
                </c:pt>
                <c:pt idx="518">
                  <c:v>1170</c:v>
                </c:pt>
                <c:pt idx="519">
                  <c:v>1180</c:v>
                </c:pt>
                <c:pt idx="520">
                  <c:v>1190</c:v>
                </c:pt>
                <c:pt idx="521">
                  <c:v>1200</c:v>
                </c:pt>
                <c:pt idx="522">
                  <c:v>1210</c:v>
                </c:pt>
                <c:pt idx="523">
                  <c:v>1220</c:v>
                </c:pt>
                <c:pt idx="524">
                  <c:v>1230</c:v>
                </c:pt>
                <c:pt idx="525">
                  <c:v>1240</c:v>
                </c:pt>
                <c:pt idx="526">
                  <c:v>1250</c:v>
                </c:pt>
                <c:pt idx="527">
                  <c:v>1260</c:v>
                </c:pt>
                <c:pt idx="528">
                  <c:v>1270</c:v>
                </c:pt>
                <c:pt idx="529">
                  <c:v>1280</c:v>
                </c:pt>
                <c:pt idx="530">
                  <c:v>1290</c:v>
                </c:pt>
                <c:pt idx="531">
                  <c:v>1300</c:v>
                </c:pt>
                <c:pt idx="532">
                  <c:v>1310</c:v>
                </c:pt>
                <c:pt idx="533">
                  <c:v>1320</c:v>
                </c:pt>
                <c:pt idx="534">
                  <c:v>1330</c:v>
                </c:pt>
                <c:pt idx="535">
                  <c:v>1340</c:v>
                </c:pt>
                <c:pt idx="536">
                  <c:v>1350</c:v>
                </c:pt>
                <c:pt idx="537">
                  <c:v>1360</c:v>
                </c:pt>
                <c:pt idx="538">
                  <c:v>1370</c:v>
                </c:pt>
                <c:pt idx="539">
                  <c:v>1380</c:v>
                </c:pt>
                <c:pt idx="540">
                  <c:v>1390</c:v>
                </c:pt>
                <c:pt idx="541">
                  <c:v>1400</c:v>
                </c:pt>
                <c:pt idx="542">
                  <c:v>1410</c:v>
                </c:pt>
                <c:pt idx="543">
                  <c:v>1420</c:v>
                </c:pt>
                <c:pt idx="544">
                  <c:v>1430</c:v>
                </c:pt>
                <c:pt idx="545">
                  <c:v>1440</c:v>
                </c:pt>
                <c:pt idx="546">
                  <c:v>1450</c:v>
                </c:pt>
                <c:pt idx="547">
                  <c:v>1460</c:v>
                </c:pt>
                <c:pt idx="548">
                  <c:v>1470</c:v>
                </c:pt>
                <c:pt idx="549">
                  <c:v>1480</c:v>
                </c:pt>
                <c:pt idx="550">
                  <c:v>1490</c:v>
                </c:pt>
                <c:pt idx="551">
                  <c:v>1500</c:v>
                </c:pt>
                <c:pt idx="552">
                  <c:v>1510</c:v>
                </c:pt>
                <c:pt idx="553">
                  <c:v>1520</c:v>
                </c:pt>
                <c:pt idx="554">
                  <c:v>1530</c:v>
                </c:pt>
                <c:pt idx="555">
                  <c:v>1540</c:v>
                </c:pt>
                <c:pt idx="556">
                  <c:v>1550</c:v>
                </c:pt>
                <c:pt idx="557">
                  <c:v>1560</c:v>
                </c:pt>
                <c:pt idx="558">
                  <c:v>1570</c:v>
                </c:pt>
                <c:pt idx="559">
                  <c:v>1580</c:v>
                </c:pt>
                <c:pt idx="560">
                  <c:v>1590</c:v>
                </c:pt>
                <c:pt idx="561">
                  <c:v>1600</c:v>
                </c:pt>
                <c:pt idx="562">
                  <c:v>1610</c:v>
                </c:pt>
                <c:pt idx="563">
                  <c:v>1620</c:v>
                </c:pt>
                <c:pt idx="564">
                  <c:v>1630</c:v>
                </c:pt>
                <c:pt idx="565">
                  <c:v>1640</c:v>
                </c:pt>
                <c:pt idx="566">
                  <c:v>1650</c:v>
                </c:pt>
                <c:pt idx="567">
                  <c:v>1660</c:v>
                </c:pt>
                <c:pt idx="568">
                  <c:v>1670</c:v>
                </c:pt>
                <c:pt idx="569">
                  <c:v>1680</c:v>
                </c:pt>
                <c:pt idx="570">
                  <c:v>1690</c:v>
                </c:pt>
                <c:pt idx="571">
                  <c:v>1700</c:v>
                </c:pt>
                <c:pt idx="572">
                  <c:v>1710</c:v>
                </c:pt>
                <c:pt idx="573">
                  <c:v>1720</c:v>
                </c:pt>
                <c:pt idx="574">
                  <c:v>1730</c:v>
                </c:pt>
                <c:pt idx="575">
                  <c:v>1740</c:v>
                </c:pt>
                <c:pt idx="576">
                  <c:v>1750</c:v>
                </c:pt>
                <c:pt idx="577">
                  <c:v>1760</c:v>
                </c:pt>
                <c:pt idx="578">
                  <c:v>1770</c:v>
                </c:pt>
                <c:pt idx="579">
                  <c:v>1780</c:v>
                </c:pt>
                <c:pt idx="580">
                  <c:v>1790</c:v>
                </c:pt>
                <c:pt idx="581">
                  <c:v>1800</c:v>
                </c:pt>
                <c:pt idx="582">
                  <c:v>1810</c:v>
                </c:pt>
                <c:pt idx="583">
                  <c:v>1820</c:v>
                </c:pt>
                <c:pt idx="584">
                  <c:v>1830</c:v>
                </c:pt>
                <c:pt idx="585">
                  <c:v>1840</c:v>
                </c:pt>
                <c:pt idx="586">
                  <c:v>1850</c:v>
                </c:pt>
                <c:pt idx="587">
                  <c:v>1860</c:v>
                </c:pt>
                <c:pt idx="588">
                  <c:v>1870</c:v>
                </c:pt>
                <c:pt idx="589">
                  <c:v>1880</c:v>
                </c:pt>
                <c:pt idx="590">
                  <c:v>1890</c:v>
                </c:pt>
                <c:pt idx="591">
                  <c:v>1900</c:v>
                </c:pt>
                <c:pt idx="592">
                  <c:v>1910</c:v>
                </c:pt>
                <c:pt idx="593">
                  <c:v>1920</c:v>
                </c:pt>
                <c:pt idx="594">
                  <c:v>1930</c:v>
                </c:pt>
                <c:pt idx="595">
                  <c:v>1940</c:v>
                </c:pt>
                <c:pt idx="596">
                  <c:v>1950</c:v>
                </c:pt>
                <c:pt idx="597">
                  <c:v>1960</c:v>
                </c:pt>
                <c:pt idx="598">
                  <c:v>1970</c:v>
                </c:pt>
                <c:pt idx="599">
                  <c:v>1980</c:v>
                </c:pt>
                <c:pt idx="600">
                  <c:v>1990</c:v>
                </c:pt>
                <c:pt idx="601">
                  <c:v>2000</c:v>
                </c:pt>
                <c:pt idx="602">
                  <c:v>2010</c:v>
                </c:pt>
                <c:pt idx="603">
                  <c:v>2020</c:v>
                </c:pt>
                <c:pt idx="604">
                  <c:v>2030</c:v>
                </c:pt>
                <c:pt idx="605">
                  <c:v>2040</c:v>
                </c:pt>
              </c:numCache>
            </c:numRef>
          </c:xVal>
          <c:yVal>
            <c:numRef>
              <c:f>Data!$P$2:$P$607</c:f>
              <c:numCache>
                <c:formatCode>0</c:formatCode>
                <c:ptCount val="606"/>
                <c:pt idx="501">
                  <c:v>3200</c:v>
                </c:pt>
                <c:pt idx="502">
                  <c:v>3210</c:v>
                </c:pt>
                <c:pt idx="503">
                  <c:v>3220</c:v>
                </c:pt>
                <c:pt idx="504">
                  <c:v>3230</c:v>
                </c:pt>
                <c:pt idx="505">
                  <c:v>3240</c:v>
                </c:pt>
                <c:pt idx="506">
                  <c:v>3250</c:v>
                </c:pt>
                <c:pt idx="507">
                  <c:v>3260</c:v>
                </c:pt>
                <c:pt idx="508">
                  <c:v>3270</c:v>
                </c:pt>
                <c:pt idx="509">
                  <c:v>3280</c:v>
                </c:pt>
                <c:pt idx="510">
                  <c:v>3290</c:v>
                </c:pt>
                <c:pt idx="511">
                  <c:v>3300</c:v>
                </c:pt>
                <c:pt idx="512">
                  <c:v>3310</c:v>
                </c:pt>
                <c:pt idx="513">
                  <c:v>3320</c:v>
                </c:pt>
                <c:pt idx="514">
                  <c:v>3330</c:v>
                </c:pt>
                <c:pt idx="515">
                  <c:v>3340</c:v>
                </c:pt>
                <c:pt idx="516">
                  <c:v>3350</c:v>
                </c:pt>
                <c:pt idx="517">
                  <c:v>3360</c:v>
                </c:pt>
                <c:pt idx="518">
                  <c:v>3370</c:v>
                </c:pt>
                <c:pt idx="519">
                  <c:v>3380</c:v>
                </c:pt>
                <c:pt idx="520">
                  <c:v>3390</c:v>
                </c:pt>
                <c:pt idx="521">
                  <c:v>3400</c:v>
                </c:pt>
                <c:pt idx="522">
                  <c:v>3410</c:v>
                </c:pt>
                <c:pt idx="523">
                  <c:v>3420</c:v>
                </c:pt>
                <c:pt idx="524">
                  <c:v>3430</c:v>
                </c:pt>
                <c:pt idx="525">
                  <c:v>3440</c:v>
                </c:pt>
                <c:pt idx="526">
                  <c:v>3450</c:v>
                </c:pt>
                <c:pt idx="527">
                  <c:v>3446</c:v>
                </c:pt>
                <c:pt idx="528">
                  <c:v>3442</c:v>
                </c:pt>
                <c:pt idx="529">
                  <c:v>3438</c:v>
                </c:pt>
                <c:pt idx="530">
                  <c:v>3434</c:v>
                </c:pt>
                <c:pt idx="531">
                  <c:v>3430</c:v>
                </c:pt>
                <c:pt idx="532">
                  <c:v>3426</c:v>
                </c:pt>
                <c:pt idx="533">
                  <c:v>3422</c:v>
                </c:pt>
                <c:pt idx="534">
                  <c:v>3418</c:v>
                </c:pt>
                <c:pt idx="535">
                  <c:v>3414</c:v>
                </c:pt>
                <c:pt idx="536">
                  <c:v>3410</c:v>
                </c:pt>
                <c:pt idx="537">
                  <c:v>3406</c:v>
                </c:pt>
                <c:pt idx="538">
                  <c:v>3402</c:v>
                </c:pt>
                <c:pt idx="539">
                  <c:v>3398</c:v>
                </c:pt>
                <c:pt idx="540">
                  <c:v>3394</c:v>
                </c:pt>
                <c:pt idx="541">
                  <c:v>3390</c:v>
                </c:pt>
                <c:pt idx="542">
                  <c:v>3386</c:v>
                </c:pt>
                <c:pt idx="543">
                  <c:v>3382</c:v>
                </c:pt>
                <c:pt idx="544">
                  <c:v>3378</c:v>
                </c:pt>
                <c:pt idx="545">
                  <c:v>3374</c:v>
                </c:pt>
                <c:pt idx="546">
                  <c:v>3370</c:v>
                </c:pt>
                <c:pt idx="547">
                  <c:v>3366</c:v>
                </c:pt>
                <c:pt idx="548">
                  <c:v>3362</c:v>
                </c:pt>
                <c:pt idx="549">
                  <c:v>3358</c:v>
                </c:pt>
                <c:pt idx="550">
                  <c:v>3408</c:v>
                </c:pt>
                <c:pt idx="551">
                  <c:v>3458</c:v>
                </c:pt>
                <c:pt idx="552">
                  <c:v>3508</c:v>
                </c:pt>
                <c:pt idx="553">
                  <c:v>3558</c:v>
                </c:pt>
                <c:pt idx="554">
                  <c:v>3608</c:v>
                </c:pt>
                <c:pt idx="555">
                  <c:v>3658</c:v>
                </c:pt>
                <c:pt idx="556">
                  <c:v>3708</c:v>
                </c:pt>
                <c:pt idx="557">
                  <c:v>3732</c:v>
                </c:pt>
                <c:pt idx="558">
                  <c:v>3756</c:v>
                </c:pt>
                <c:pt idx="559">
                  <c:v>3780</c:v>
                </c:pt>
                <c:pt idx="560">
                  <c:v>3804</c:v>
                </c:pt>
                <c:pt idx="561">
                  <c:v>3828</c:v>
                </c:pt>
                <c:pt idx="562">
                  <c:v>3852</c:v>
                </c:pt>
                <c:pt idx="563">
                  <c:v>3876</c:v>
                </c:pt>
                <c:pt idx="564">
                  <c:v>3900</c:v>
                </c:pt>
                <c:pt idx="565">
                  <c:v>3850</c:v>
                </c:pt>
                <c:pt idx="566">
                  <c:v>3800</c:v>
                </c:pt>
                <c:pt idx="567">
                  <c:v>3760</c:v>
                </c:pt>
                <c:pt idx="568">
                  <c:v>3720</c:v>
                </c:pt>
                <c:pt idx="569">
                  <c:v>3680</c:v>
                </c:pt>
                <c:pt idx="570">
                  <c:v>3640</c:v>
                </c:pt>
                <c:pt idx="571">
                  <c:v>3600</c:v>
                </c:pt>
                <c:pt idx="572">
                  <c:v>3560</c:v>
                </c:pt>
                <c:pt idx="573">
                  <c:v>3520</c:v>
                </c:pt>
                <c:pt idx="574">
                  <c:v>3503</c:v>
                </c:pt>
                <c:pt idx="575">
                  <c:v>3486</c:v>
                </c:pt>
                <c:pt idx="576">
                  <c:v>3469</c:v>
                </c:pt>
                <c:pt idx="577">
                  <c:v>3452</c:v>
                </c:pt>
                <c:pt idx="578">
                  <c:v>3435</c:v>
                </c:pt>
                <c:pt idx="579">
                  <c:v>3418</c:v>
                </c:pt>
                <c:pt idx="580">
                  <c:v>3401</c:v>
                </c:pt>
                <c:pt idx="581">
                  <c:v>3384</c:v>
                </c:pt>
                <c:pt idx="582">
                  <c:v>3367</c:v>
                </c:pt>
                <c:pt idx="583">
                  <c:v>3350</c:v>
                </c:pt>
                <c:pt idx="584">
                  <c:v>3333</c:v>
                </c:pt>
                <c:pt idx="585">
                  <c:v>3316</c:v>
                </c:pt>
                <c:pt idx="586">
                  <c:v>3299</c:v>
                </c:pt>
                <c:pt idx="587">
                  <c:v>3282</c:v>
                </c:pt>
                <c:pt idx="588">
                  <c:v>3265</c:v>
                </c:pt>
                <c:pt idx="589">
                  <c:v>3248</c:v>
                </c:pt>
                <c:pt idx="590">
                  <c:v>3231</c:v>
                </c:pt>
                <c:pt idx="591">
                  <c:v>3214</c:v>
                </c:pt>
                <c:pt idx="592">
                  <c:v>3214</c:v>
                </c:pt>
                <c:pt idx="593">
                  <c:v>3200</c:v>
                </c:pt>
                <c:pt idx="594">
                  <c:v>3200</c:v>
                </c:pt>
                <c:pt idx="595">
                  <c:v>3200</c:v>
                </c:pt>
                <c:pt idx="596">
                  <c:v>3200</c:v>
                </c:pt>
                <c:pt idx="597">
                  <c:v>3200</c:v>
                </c:pt>
                <c:pt idx="598">
                  <c:v>3200</c:v>
                </c:pt>
                <c:pt idx="599">
                  <c:v>3200</c:v>
                </c:pt>
                <c:pt idx="600">
                  <c:v>3200</c:v>
                </c:pt>
                <c:pt idx="601">
                  <c:v>3200</c:v>
                </c:pt>
                <c:pt idx="602">
                  <c:v>3200</c:v>
                </c:pt>
              </c:numCache>
            </c:numRef>
          </c:yVal>
          <c:smooth val="1"/>
        </c:ser>
        <c:axId val="82674048"/>
        <c:axId val="82675584"/>
      </c:scatterChart>
      <c:valAx>
        <c:axId val="82674048"/>
        <c:scaling>
          <c:orientation val="minMax"/>
          <c:max val="2179"/>
          <c:min val="-4003.14"/>
        </c:scaling>
        <c:axPos val="b"/>
        <c:majorGridlines/>
        <c:numFmt formatCode="0" sourceLinked="1"/>
        <c:tickLblPos val="nextTo"/>
        <c:txPr>
          <a:bodyPr/>
          <a:lstStyle/>
          <a:p>
            <a:pPr>
              <a:defRPr sz="1200" b="1" i="0" baseline="0"/>
            </a:pPr>
            <a:endParaRPr lang="en-US"/>
          </a:p>
        </c:txPr>
        <c:crossAx val="82675584"/>
        <c:crosses val="autoZero"/>
        <c:crossBetween val="midCat"/>
        <c:majorUnit val="515.16"/>
        <c:minorUnit val="200"/>
      </c:valAx>
      <c:valAx>
        <c:axId val="82675584"/>
        <c:scaling>
          <c:orientation val="minMax"/>
          <c:max val="4000"/>
          <c:min val="0"/>
        </c:scaling>
        <c:axPos val="l"/>
        <c:majorGridlines/>
        <c:numFmt formatCode="0" sourceLinked="1"/>
        <c:tickLblPos val="nextTo"/>
        <c:crossAx val="82674048"/>
        <c:crossesAt val="-5000"/>
        <c:crossBetween val="midCat"/>
        <c:majorUnit val="500"/>
        <c:minorUnit val="100"/>
      </c:valAx>
    </c:plotArea>
    <c:plotVisOnly val="1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1184873672530588"/>
          <c:y val="0.11406984923686898"/>
          <c:w val="0.84668954849421563"/>
          <c:h val="0.72274272769845782"/>
        </c:manualLayout>
      </c:layout>
      <c:scatterChart>
        <c:scatterStyle val="smoothMarker"/>
        <c:ser>
          <c:idx val="0"/>
          <c:order val="0"/>
          <c:tx>
            <c:v>Chinese</c:v>
          </c:tx>
          <c:spPr>
            <a:ln w="38100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Data!$A$2:$A$607</c:f>
              <c:numCache>
                <c:formatCode>0</c:formatCode>
                <c:ptCount val="606"/>
                <c:pt idx="0">
                  <c:v>-4010</c:v>
                </c:pt>
                <c:pt idx="1">
                  <c:v>-4000</c:v>
                </c:pt>
                <c:pt idx="2">
                  <c:v>-3990</c:v>
                </c:pt>
                <c:pt idx="3">
                  <c:v>-3980</c:v>
                </c:pt>
                <c:pt idx="4">
                  <c:v>-3970</c:v>
                </c:pt>
                <c:pt idx="5">
                  <c:v>-3960</c:v>
                </c:pt>
                <c:pt idx="6">
                  <c:v>-3950</c:v>
                </c:pt>
                <c:pt idx="7">
                  <c:v>-3940</c:v>
                </c:pt>
                <c:pt idx="8">
                  <c:v>-3930</c:v>
                </c:pt>
                <c:pt idx="9">
                  <c:v>-3920</c:v>
                </c:pt>
                <c:pt idx="10">
                  <c:v>-3910</c:v>
                </c:pt>
                <c:pt idx="11">
                  <c:v>-3900</c:v>
                </c:pt>
                <c:pt idx="12">
                  <c:v>-3890</c:v>
                </c:pt>
                <c:pt idx="13">
                  <c:v>-3880</c:v>
                </c:pt>
                <c:pt idx="14">
                  <c:v>-3870</c:v>
                </c:pt>
                <c:pt idx="15">
                  <c:v>-3860</c:v>
                </c:pt>
                <c:pt idx="16">
                  <c:v>-3850</c:v>
                </c:pt>
                <c:pt idx="17">
                  <c:v>-3840</c:v>
                </c:pt>
                <c:pt idx="18">
                  <c:v>-3830</c:v>
                </c:pt>
                <c:pt idx="19">
                  <c:v>-3820</c:v>
                </c:pt>
                <c:pt idx="20">
                  <c:v>-3810</c:v>
                </c:pt>
                <c:pt idx="21">
                  <c:v>-3800</c:v>
                </c:pt>
                <c:pt idx="22">
                  <c:v>-3790</c:v>
                </c:pt>
                <c:pt idx="23">
                  <c:v>-3780</c:v>
                </c:pt>
                <c:pt idx="24">
                  <c:v>-3770</c:v>
                </c:pt>
                <c:pt idx="25">
                  <c:v>-3760</c:v>
                </c:pt>
                <c:pt idx="26">
                  <c:v>-3750</c:v>
                </c:pt>
                <c:pt idx="27">
                  <c:v>-3740</c:v>
                </c:pt>
                <c:pt idx="28">
                  <c:v>-3730</c:v>
                </c:pt>
                <c:pt idx="29">
                  <c:v>-3720</c:v>
                </c:pt>
                <c:pt idx="30">
                  <c:v>-3710</c:v>
                </c:pt>
                <c:pt idx="31">
                  <c:v>-3700</c:v>
                </c:pt>
                <c:pt idx="32">
                  <c:v>-3690</c:v>
                </c:pt>
                <c:pt idx="33">
                  <c:v>-3680</c:v>
                </c:pt>
                <c:pt idx="34">
                  <c:v>-3670</c:v>
                </c:pt>
                <c:pt idx="35">
                  <c:v>-3660</c:v>
                </c:pt>
                <c:pt idx="36">
                  <c:v>-3650</c:v>
                </c:pt>
                <c:pt idx="37">
                  <c:v>-3640</c:v>
                </c:pt>
                <c:pt idx="38">
                  <c:v>-3630</c:v>
                </c:pt>
                <c:pt idx="39">
                  <c:v>-3620</c:v>
                </c:pt>
                <c:pt idx="40">
                  <c:v>-3610</c:v>
                </c:pt>
                <c:pt idx="41">
                  <c:v>-3600</c:v>
                </c:pt>
                <c:pt idx="42">
                  <c:v>-3590</c:v>
                </c:pt>
                <c:pt idx="43">
                  <c:v>-3580</c:v>
                </c:pt>
                <c:pt idx="44">
                  <c:v>-3570</c:v>
                </c:pt>
                <c:pt idx="45">
                  <c:v>-3560</c:v>
                </c:pt>
                <c:pt idx="46">
                  <c:v>-3550</c:v>
                </c:pt>
                <c:pt idx="47">
                  <c:v>-3540</c:v>
                </c:pt>
                <c:pt idx="48">
                  <c:v>-3530</c:v>
                </c:pt>
                <c:pt idx="49">
                  <c:v>-3520</c:v>
                </c:pt>
                <c:pt idx="50">
                  <c:v>-3510</c:v>
                </c:pt>
                <c:pt idx="51">
                  <c:v>-3500</c:v>
                </c:pt>
                <c:pt idx="52">
                  <c:v>-3490</c:v>
                </c:pt>
                <c:pt idx="53">
                  <c:v>-3480</c:v>
                </c:pt>
                <c:pt idx="54">
                  <c:v>-3470</c:v>
                </c:pt>
                <c:pt idx="55">
                  <c:v>-3460</c:v>
                </c:pt>
                <c:pt idx="56">
                  <c:v>-3450</c:v>
                </c:pt>
                <c:pt idx="57">
                  <c:v>-3440</c:v>
                </c:pt>
                <c:pt idx="58">
                  <c:v>-3430</c:v>
                </c:pt>
                <c:pt idx="59">
                  <c:v>-3420</c:v>
                </c:pt>
                <c:pt idx="60">
                  <c:v>-3410</c:v>
                </c:pt>
                <c:pt idx="61">
                  <c:v>-3400</c:v>
                </c:pt>
                <c:pt idx="62">
                  <c:v>-3390</c:v>
                </c:pt>
                <c:pt idx="63">
                  <c:v>-3380</c:v>
                </c:pt>
                <c:pt idx="64">
                  <c:v>-3370</c:v>
                </c:pt>
                <c:pt idx="65">
                  <c:v>-3360</c:v>
                </c:pt>
                <c:pt idx="66">
                  <c:v>-3350</c:v>
                </c:pt>
                <c:pt idx="67">
                  <c:v>-3340</c:v>
                </c:pt>
                <c:pt idx="68">
                  <c:v>-3330</c:v>
                </c:pt>
                <c:pt idx="69">
                  <c:v>-3320</c:v>
                </c:pt>
                <c:pt idx="70">
                  <c:v>-3310</c:v>
                </c:pt>
                <c:pt idx="71">
                  <c:v>-3300</c:v>
                </c:pt>
                <c:pt idx="72">
                  <c:v>-3290</c:v>
                </c:pt>
                <c:pt idx="73">
                  <c:v>-3280</c:v>
                </c:pt>
                <c:pt idx="74">
                  <c:v>-3270</c:v>
                </c:pt>
                <c:pt idx="75">
                  <c:v>-3260</c:v>
                </c:pt>
                <c:pt idx="76">
                  <c:v>-3250</c:v>
                </c:pt>
                <c:pt idx="77">
                  <c:v>-3240</c:v>
                </c:pt>
                <c:pt idx="78">
                  <c:v>-3230</c:v>
                </c:pt>
                <c:pt idx="79">
                  <c:v>-3220</c:v>
                </c:pt>
                <c:pt idx="80">
                  <c:v>-3210</c:v>
                </c:pt>
                <c:pt idx="81">
                  <c:v>-3200</c:v>
                </c:pt>
                <c:pt idx="82">
                  <c:v>-3190</c:v>
                </c:pt>
                <c:pt idx="83">
                  <c:v>-3180</c:v>
                </c:pt>
                <c:pt idx="84">
                  <c:v>-3170</c:v>
                </c:pt>
                <c:pt idx="85">
                  <c:v>-3160</c:v>
                </c:pt>
                <c:pt idx="86">
                  <c:v>-3150</c:v>
                </c:pt>
                <c:pt idx="87">
                  <c:v>-3140</c:v>
                </c:pt>
                <c:pt idx="88">
                  <c:v>-3130</c:v>
                </c:pt>
                <c:pt idx="89">
                  <c:v>-3120</c:v>
                </c:pt>
                <c:pt idx="90">
                  <c:v>-3110</c:v>
                </c:pt>
                <c:pt idx="91">
                  <c:v>-3100</c:v>
                </c:pt>
                <c:pt idx="92">
                  <c:v>-3090</c:v>
                </c:pt>
                <c:pt idx="93">
                  <c:v>-3080</c:v>
                </c:pt>
                <c:pt idx="94">
                  <c:v>-3070</c:v>
                </c:pt>
                <c:pt idx="95">
                  <c:v>-3060</c:v>
                </c:pt>
                <c:pt idx="96">
                  <c:v>-3050</c:v>
                </c:pt>
                <c:pt idx="97">
                  <c:v>-3040</c:v>
                </c:pt>
                <c:pt idx="98">
                  <c:v>-3030</c:v>
                </c:pt>
                <c:pt idx="99">
                  <c:v>-3020</c:v>
                </c:pt>
                <c:pt idx="100">
                  <c:v>-3010</c:v>
                </c:pt>
                <c:pt idx="101">
                  <c:v>-3000</c:v>
                </c:pt>
                <c:pt idx="102">
                  <c:v>-2990</c:v>
                </c:pt>
                <c:pt idx="103">
                  <c:v>-2980</c:v>
                </c:pt>
                <c:pt idx="104">
                  <c:v>-2970</c:v>
                </c:pt>
                <c:pt idx="105">
                  <c:v>-2960</c:v>
                </c:pt>
                <c:pt idx="106">
                  <c:v>-2950</c:v>
                </c:pt>
                <c:pt idx="107">
                  <c:v>-2940</c:v>
                </c:pt>
                <c:pt idx="108">
                  <c:v>-2930</c:v>
                </c:pt>
                <c:pt idx="109">
                  <c:v>-2920</c:v>
                </c:pt>
                <c:pt idx="110">
                  <c:v>-2910</c:v>
                </c:pt>
                <c:pt idx="111">
                  <c:v>-2900</c:v>
                </c:pt>
                <c:pt idx="112">
                  <c:v>-2890</c:v>
                </c:pt>
                <c:pt idx="113">
                  <c:v>-2880</c:v>
                </c:pt>
                <c:pt idx="114">
                  <c:v>-2870</c:v>
                </c:pt>
                <c:pt idx="115">
                  <c:v>-2860</c:v>
                </c:pt>
                <c:pt idx="116">
                  <c:v>-2850</c:v>
                </c:pt>
                <c:pt idx="117">
                  <c:v>-2840</c:v>
                </c:pt>
                <c:pt idx="118">
                  <c:v>-2830</c:v>
                </c:pt>
                <c:pt idx="119">
                  <c:v>-2820</c:v>
                </c:pt>
                <c:pt idx="120">
                  <c:v>-2810</c:v>
                </c:pt>
                <c:pt idx="121">
                  <c:v>-2800</c:v>
                </c:pt>
                <c:pt idx="122">
                  <c:v>-2790</c:v>
                </c:pt>
                <c:pt idx="123">
                  <c:v>-2780</c:v>
                </c:pt>
                <c:pt idx="124">
                  <c:v>-2770</c:v>
                </c:pt>
                <c:pt idx="125">
                  <c:v>-2760</c:v>
                </c:pt>
                <c:pt idx="126">
                  <c:v>-2750</c:v>
                </c:pt>
                <c:pt idx="127">
                  <c:v>-2740</c:v>
                </c:pt>
                <c:pt idx="128">
                  <c:v>-2730</c:v>
                </c:pt>
                <c:pt idx="129">
                  <c:v>-2720</c:v>
                </c:pt>
                <c:pt idx="130">
                  <c:v>-2710</c:v>
                </c:pt>
                <c:pt idx="131">
                  <c:v>-2700</c:v>
                </c:pt>
                <c:pt idx="132">
                  <c:v>-2690</c:v>
                </c:pt>
                <c:pt idx="133">
                  <c:v>-2680</c:v>
                </c:pt>
                <c:pt idx="134">
                  <c:v>-2670</c:v>
                </c:pt>
                <c:pt idx="135">
                  <c:v>-2660</c:v>
                </c:pt>
                <c:pt idx="136">
                  <c:v>-2650</c:v>
                </c:pt>
                <c:pt idx="137">
                  <c:v>-2640</c:v>
                </c:pt>
                <c:pt idx="138">
                  <c:v>-2630</c:v>
                </c:pt>
                <c:pt idx="139">
                  <c:v>-2620</c:v>
                </c:pt>
                <c:pt idx="140">
                  <c:v>-2610</c:v>
                </c:pt>
                <c:pt idx="141">
                  <c:v>-2600</c:v>
                </c:pt>
                <c:pt idx="142">
                  <c:v>-2590</c:v>
                </c:pt>
                <c:pt idx="143">
                  <c:v>-2580</c:v>
                </c:pt>
                <c:pt idx="144">
                  <c:v>-2570</c:v>
                </c:pt>
                <c:pt idx="145">
                  <c:v>-2560</c:v>
                </c:pt>
                <c:pt idx="146">
                  <c:v>-2550</c:v>
                </c:pt>
                <c:pt idx="147">
                  <c:v>-2540</c:v>
                </c:pt>
                <c:pt idx="148">
                  <c:v>-2530</c:v>
                </c:pt>
                <c:pt idx="149">
                  <c:v>-2520</c:v>
                </c:pt>
                <c:pt idx="150">
                  <c:v>-2510</c:v>
                </c:pt>
                <c:pt idx="151">
                  <c:v>-2500</c:v>
                </c:pt>
                <c:pt idx="152">
                  <c:v>-2490</c:v>
                </c:pt>
                <c:pt idx="153">
                  <c:v>-2480</c:v>
                </c:pt>
                <c:pt idx="154">
                  <c:v>-2470</c:v>
                </c:pt>
                <c:pt idx="155">
                  <c:v>-2460</c:v>
                </c:pt>
                <c:pt idx="156">
                  <c:v>-2450</c:v>
                </c:pt>
                <c:pt idx="157">
                  <c:v>-2440</c:v>
                </c:pt>
                <c:pt idx="158">
                  <c:v>-2430</c:v>
                </c:pt>
                <c:pt idx="159">
                  <c:v>-2420</c:v>
                </c:pt>
                <c:pt idx="160">
                  <c:v>-2410</c:v>
                </c:pt>
                <c:pt idx="161">
                  <c:v>-2400</c:v>
                </c:pt>
                <c:pt idx="162">
                  <c:v>-2390</c:v>
                </c:pt>
                <c:pt idx="163">
                  <c:v>-2380</c:v>
                </c:pt>
                <c:pt idx="164">
                  <c:v>-2370</c:v>
                </c:pt>
                <c:pt idx="165">
                  <c:v>-2360</c:v>
                </c:pt>
                <c:pt idx="166">
                  <c:v>-2350</c:v>
                </c:pt>
                <c:pt idx="167">
                  <c:v>-2340</c:v>
                </c:pt>
                <c:pt idx="168">
                  <c:v>-2330</c:v>
                </c:pt>
                <c:pt idx="169">
                  <c:v>-2320</c:v>
                </c:pt>
                <c:pt idx="170">
                  <c:v>-2310</c:v>
                </c:pt>
                <c:pt idx="171">
                  <c:v>-2300</c:v>
                </c:pt>
                <c:pt idx="172">
                  <c:v>-2290</c:v>
                </c:pt>
                <c:pt idx="173">
                  <c:v>-2280</c:v>
                </c:pt>
                <c:pt idx="174">
                  <c:v>-2270</c:v>
                </c:pt>
                <c:pt idx="175">
                  <c:v>-2260</c:v>
                </c:pt>
                <c:pt idx="176">
                  <c:v>-2250</c:v>
                </c:pt>
                <c:pt idx="177">
                  <c:v>-2240</c:v>
                </c:pt>
                <c:pt idx="178">
                  <c:v>-2230</c:v>
                </c:pt>
                <c:pt idx="179">
                  <c:v>-2220</c:v>
                </c:pt>
                <c:pt idx="180">
                  <c:v>-2210</c:v>
                </c:pt>
                <c:pt idx="181">
                  <c:v>-2200</c:v>
                </c:pt>
                <c:pt idx="182">
                  <c:v>-2190</c:v>
                </c:pt>
                <c:pt idx="183">
                  <c:v>-2180</c:v>
                </c:pt>
                <c:pt idx="184">
                  <c:v>-2170</c:v>
                </c:pt>
                <c:pt idx="185">
                  <c:v>-2160</c:v>
                </c:pt>
                <c:pt idx="186">
                  <c:v>-2150</c:v>
                </c:pt>
                <c:pt idx="187">
                  <c:v>-2140</c:v>
                </c:pt>
                <c:pt idx="188">
                  <c:v>-2130</c:v>
                </c:pt>
                <c:pt idx="189">
                  <c:v>-2120</c:v>
                </c:pt>
                <c:pt idx="190">
                  <c:v>-2110</c:v>
                </c:pt>
                <c:pt idx="191">
                  <c:v>-2100</c:v>
                </c:pt>
                <c:pt idx="192">
                  <c:v>-2090</c:v>
                </c:pt>
                <c:pt idx="193">
                  <c:v>-2080</c:v>
                </c:pt>
                <c:pt idx="194">
                  <c:v>-2070</c:v>
                </c:pt>
                <c:pt idx="195">
                  <c:v>-2060</c:v>
                </c:pt>
                <c:pt idx="196">
                  <c:v>-2050</c:v>
                </c:pt>
                <c:pt idx="197">
                  <c:v>-2040</c:v>
                </c:pt>
                <c:pt idx="198">
                  <c:v>-2030</c:v>
                </c:pt>
                <c:pt idx="199">
                  <c:v>-2020</c:v>
                </c:pt>
                <c:pt idx="200">
                  <c:v>-2010</c:v>
                </c:pt>
                <c:pt idx="201">
                  <c:v>-2000</c:v>
                </c:pt>
                <c:pt idx="202">
                  <c:v>-1990</c:v>
                </c:pt>
                <c:pt idx="203">
                  <c:v>-1980</c:v>
                </c:pt>
                <c:pt idx="204">
                  <c:v>-1970</c:v>
                </c:pt>
                <c:pt idx="205">
                  <c:v>-1960</c:v>
                </c:pt>
                <c:pt idx="206">
                  <c:v>-1950</c:v>
                </c:pt>
                <c:pt idx="207">
                  <c:v>-1940</c:v>
                </c:pt>
                <c:pt idx="208">
                  <c:v>-1930</c:v>
                </c:pt>
                <c:pt idx="209">
                  <c:v>-1920</c:v>
                </c:pt>
                <c:pt idx="210">
                  <c:v>-1910</c:v>
                </c:pt>
                <c:pt idx="211">
                  <c:v>-1900</c:v>
                </c:pt>
                <c:pt idx="212">
                  <c:v>-1890</c:v>
                </c:pt>
                <c:pt idx="213">
                  <c:v>-1880</c:v>
                </c:pt>
                <c:pt idx="214">
                  <c:v>-1870</c:v>
                </c:pt>
                <c:pt idx="215">
                  <c:v>-1860</c:v>
                </c:pt>
                <c:pt idx="216">
                  <c:v>-1850</c:v>
                </c:pt>
                <c:pt idx="217">
                  <c:v>-1840</c:v>
                </c:pt>
                <c:pt idx="218">
                  <c:v>-1830</c:v>
                </c:pt>
                <c:pt idx="219">
                  <c:v>-1820</c:v>
                </c:pt>
                <c:pt idx="220">
                  <c:v>-1810</c:v>
                </c:pt>
                <c:pt idx="221">
                  <c:v>-1800</c:v>
                </c:pt>
                <c:pt idx="222">
                  <c:v>-1790</c:v>
                </c:pt>
                <c:pt idx="223">
                  <c:v>-1780</c:v>
                </c:pt>
                <c:pt idx="224">
                  <c:v>-1770</c:v>
                </c:pt>
                <c:pt idx="225">
                  <c:v>-1760</c:v>
                </c:pt>
                <c:pt idx="226">
                  <c:v>-1750</c:v>
                </c:pt>
                <c:pt idx="227">
                  <c:v>-1740</c:v>
                </c:pt>
                <c:pt idx="228">
                  <c:v>-1730</c:v>
                </c:pt>
                <c:pt idx="229">
                  <c:v>-1720</c:v>
                </c:pt>
                <c:pt idx="230">
                  <c:v>-1710</c:v>
                </c:pt>
                <c:pt idx="231">
                  <c:v>-1700</c:v>
                </c:pt>
                <c:pt idx="232">
                  <c:v>-1690</c:v>
                </c:pt>
                <c:pt idx="233">
                  <c:v>-1680</c:v>
                </c:pt>
                <c:pt idx="234">
                  <c:v>-1670</c:v>
                </c:pt>
                <c:pt idx="235">
                  <c:v>-1660</c:v>
                </c:pt>
                <c:pt idx="236">
                  <c:v>-1650</c:v>
                </c:pt>
                <c:pt idx="237">
                  <c:v>-1640</c:v>
                </c:pt>
                <c:pt idx="238">
                  <c:v>-1630</c:v>
                </c:pt>
                <c:pt idx="239">
                  <c:v>-1620</c:v>
                </c:pt>
                <c:pt idx="240">
                  <c:v>-1610</c:v>
                </c:pt>
                <c:pt idx="241">
                  <c:v>-1600</c:v>
                </c:pt>
                <c:pt idx="242">
                  <c:v>-1590</c:v>
                </c:pt>
                <c:pt idx="243">
                  <c:v>-1580</c:v>
                </c:pt>
                <c:pt idx="244">
                  <c:v>-1570</c:v>
                </c:pt>
                <c:pt idx="245">
                  <c:v>-1560</c:v>
                </c:pt>
                <c:pt idx="246">
                  <c:v>-1550</c:v>
                </c:pt>
                <c:pt idx="247">
                  <c:v>-1540</c:v>
                </c:pt>
                <c:pt idx="248">
                  <c:v>-1530</c:v>
                </c:pt>
                <c:pt idx="249">
                  <c:v>-1520</c:v>
                </c:pt>
                <c:pt idx="250">
                  <c:v>-1510</c:v>
                </c:pt>
                <c:pt idx="251">
                  <c:v>-1500</c:v>
                </c:pt>
                <c:pt idx="252">
                  <c:v>-1490</c:v>
                </c:pt>
                <c:pt idx="253">
                  <c:v>-1480</c:v>
                </c:pt>
                <c:pt idx="254">
                  <c:v>-1470</c:v>
                </c:pt>
                <c:pt idx="255">
                  <c:v>-1460</c:v>
                </c:pt>
                <c:pt idx="256">
                  <c:v>-1450</c:v>
                </c:pt>
                <c:pt idx="257">
                  <c:v>-1440</c:v>
                </c:pt>
                <c:pt idx="258">
                  <c:v>-1430</c:v>
                </c:pt>
                <c:pt idx="259">
                  <c:v>-1420</c:v>
                </c:pt>
                <c:pt idx="260">
                  <c:v>-1410</c:v>
                </c:pt>
                <c:pt idx="261">
                  <c:v>-1400</c:v>
                </c:pt>
                <c:pt idx="262">
                  <c:v>-1390</c:v>
                </c:pt>
                <c:pt idx="263">
                  <c:v>-1380</c:v>
                </c:pt>
                <c:pt idx="264">
                  <c:v>-1370</c:v>
                </c:pt>
                <c:pt idx="265">
                  <c:v>-1360</c:v>
                </c:pt>
                <c:pt idx="266">
                  <c:v>-1350</c:v>
                </c:pt>
                <c:pt idx="267">
                  <c:v>-1340</c:v>
                </c:pt>
                <c:pt idx="268">
                  <c:v>-1330</c:v>
                </c:pt>
                <c:pt idx="269">
                  <c:v>-1320</c:v>
                </c:pt>
                <c:pt idx="270">
                  <c:v>-1310</c:v>
                </c:pt>
                <c:pt idx="271">
                  <c:v>-1300</c:v>
                </c:pt>
                <c:pt idx="272">
                  <c:v>-1290</c:v>
                </c:pt>
                <c:pt idx="273">
                  <c:v>-1280</c:v>
                </c:pt>
                <c:pt idx="274">
                  <c:v>-1270</c:v>
                </c:pt>
                <c:pt idx="275">
                  <c:v>-1260</c:v>
                </c:pt>
                <c:pt idx="276">
                  <c:v>-1250</c:v>
                </c:pt>
                <c:pt idx="277">
                  <c:v>-1240</c:v>
                </c:pt>
                <c:pt idx="278">
                  <c:v>-1230</c:v>
                </c:pt>
                <c:pt idx="279">
                  <c:v>-1220</c:v>
                </c:pt>
                <c:pt idx="280">
                  <c:v>-1210</c:v>
                </c:pt>
                <c:pt idx="281">
                  <c:v>-1200</c:v>
                </c:pt>
                <c:pt idx="282">
                  <c:v>-1190</c:v>
                </c:pt>
                <c:pt idx="283">
                  <c:v>-1180</c:v>
                </c:pt>
                <c:pt idx="284">
                  <c:v>-1170</c:v>
                </c:pt>
                <c:pt idx="285">
                  <c:v>-1160</c:v>
                </c:pt>
                <c:pt idx="286">
                  <c:v>-1150</c:v>
                </c:pt>
                <c:pt idx="287">
                  <c:v>-1140</c:v>
                </c:pt>
                <c:pt idx="288">
                  <c:v>-1130</c:v>
                </c:pt>
                <c:pt idx="289">
                  <c:v>-1120</c:v>
                </c:pt>
                <c:pt idx="290">
                  <c:v>-1110</c:v>
                </c:pt>
                <c:pt idx="291">
                  <c:v>-1100</c:v>
                </c:pt>
                <c:pt idx="292">
                  <c:v>-1090</c:v>
                </c:pt>
                <c:pt idx="293">
                  <c:v>-1080</c:v>
                </c:pt>
                <c:pt idx="294">
                  <c:v>-1070</c:v>
                </c:pt>
                <c:pt idx="295">
                  <c:v>-1060</c:v>
                </c:pt>
                <c:pt idx="296">
                  <c:v>-1050</c:v>
                </c:pt>
                <c:pt idx="297">
                  <c:v>-1040</c:v>
                </c:pt>
                <c:pt idx="298">
                  <c:v>-1030</c:v>
                </c:pt>
                <c:pt idx="299">
                  <c:v>-1020</c:v>
                </c:pt>
                <c:pt idx="300">
                  <c:v>-1010</c:v>
                </c:pt>
                <c:pt idx="301">
                  <c:v>-1000</c:v>
                </c:pt>
                <c:pt idx="302">
                  <c:v>-990</c:v>
                </c:pt>
                <c:pt idx="303">
                  <c:v>-980</c:v>
                </c:pt>
                <c:pt idx="304">
                  <c:v>-970</c:v>
                </c:pt>
                <c:pt idx="305">
                  <c:v>-960</c:v>
                </c:pt>
                <c:pt idx="306">
                  <c:v>-950</c:v>
                </c:pt>
                <c:pt idx="307">
                  <c:v>-940</c:v>
                </c:pt>
                <c:pt idx="308">
                  <c:v>-930</c:v>
                </c:pt>
                <c:pt idx="309">
                  <c:v>-920</c:v>
                </c:pt>
                <c:pt idx="310">
                  <c:v>-910</c:v>
                </c:pt>
                <c:pt idx="311">
                  <c:v>-900</c:v>
                </c:pt>
                <c:pt idx="312">
                  <c:v>-890</c:v>
                </c:pt>
                <c:pt idx="313">
                  <c:v>-880</c:v>
                </c:pt>
                <c:pt idx="314">
                  <c:v>-870</c:v>
                </c:pt>
                <c:pt idx="315">
                  <c:v>-860</c:v>
                </c:pt>
                <c:pt idx="316">
                  <c:v>-850</c:v>
                </c:pt>
                <c:pt idx="317">
                  <c:v>-840</c:v>
                </c:pt>
                <c:pt idx="318">
                  <c:v>-830</c:v>
                </c:pt>
                <c:pt idx="319">
                  <c:v>-820</c:v>
                </c:pt>
                <c:pt idx="320">
                  <c:v>-810</c:v>
                </c:pt>
                <c:pt idx="321">
                  <c:v>-800</c:v>
                </c:pt>
                <c:pt idx="322">
                  <c:v>-790</c:v>
                </c:pt>
                <c:pt idx="323">
                  <c:v>-780</c:v>
                </c:pt>
                <c:pt idx="324">
                  <c:v>-770</c:v>
                </c:pt>
                <c:pt idx="325">
                  <c:v>-760</c:v>
                </c:pt>
                <c:pt idx="326">
                  <c:v>-750</c:v>
                </c:pt>
                <c:pt idx="327">
                  <c:v>-740</c:v>
                </c:pt>
                <c:pt idx="328">
                  <c:v>-730</c:v>
                </c:pt>
                <c:pt idx="329">
                  <c:v>-720</c:v>
                </c:pt>
                <c:pt idx="330">
                  <c:v>-710</c:v>
                </c:pt>
                <c:pt idx="331">
                  <c:v>-700</c:v>
                </c:pt>
                <c:pt idx="332">
                  <c:v>-690</c:v>
                </c:pt>
                <c:pt idx="333">
                  <c:v>-680</c:v>
                </c:pt>
                <c:pt idx="334">
                  <c:v>-670</c:v>
                </c:pt>
                <c:pt idx="335">
                  <c:v>-660</c:v>
                </c:pt>
                <c:pt idx="336">
                  <c:v>-650</c:v>
                </c:pt>
                <c:pt idx="337">
                  <c:v>-640</c:v>
                </c:pt>
                <c:pt idx="338">
                  <c:v>-630</c:v>
                </c:pt>
                <c:pt idx="339">
                  <c:v>-620</c:v>
                </c:pt>
                <c:pt idx="340">
                  <c:v>-610</c:v>
                </c:pt>
                <c:pt idx="341">
                  <c:v>-600</c:v>
                </c:pt>
                <c:pt idx="342">
                  <c:v>-590</c:v>
                </c:pt>
                <c:pt idx="343">
                  <c:v>-580</c:v>
                </c:pt>
                <c:pt idx="344">
                  <c:v>-570</c:v>
                </c:pt>
                <c:pt idx="345">
                  <c:v>-560</c:v>
                </c:pt>
                <c:pt idx="346">
                  <c:v>-550</c:v>
                </c:pt>
                <c:pt idx="347">
                  <c:v>-540</c:v>
                </c:pt>
                <c:pt idx="348">
                  <c:v>-530</c:v>
                </c:pt>
                <c:pt idx="349">
                  <c:v>-520</c:v>
                </c:pt>
                <c:pt idx="350">
                  <c:v>-510</c:v>
                </c:pt>
                <c:pt idx="351">
                  <c:v>-500</c:v>
                </c:pt>
                <c:pt idx="352">
                  <c:v>-490</c:v>
                </c:pt>
                <c:pt idx="353">
                  <c:v>-480</c:v>
                </c:pt>
                <c:pt idx="354">
                  <c:v>-470</c:v>
                </c:pt>
                <c:pt idx="355">
                  <c:v>-460</c:v>
                </c:pt>
                <c:pt idx="356">
                  <c:v>-450</c:v>
                </c:pt>
                <c:pt idx="357">
                  <c:v>-440</c:v>
                </c:pt>
                <c:pt idx="358">
                  <c:v>-430</c:v>
                </c:pt>
                <c:pt idx="359">
                  <c:v>-420</c:v>
                </c:pt>
                <c:pt idx="360">
                  <c:v>-410</c:v>
                </c:pt>
                <c:pt idx="361">
                  <c:v>-400</c:v>
                </c:pt>
                <c:pt idx="362">
                  <c:v>-390</c:v>
                </c:pt>
                <c:pt idx="363">
                  <c:v>-380</c:v>
                </c:pt>
                <c:pt idx="364">
                  <c:v>-370</c:v>
                </c:pt>
                <c:pt idx="365">
                  <c:v>-360</c:v>
                </c:pt>
                <c:pt idx="366">
                  <c:v>-350</c:v>
                </c:pt>
                <c:pt idx="367">
                  <c:v>-340</c:v>
                </c:pt>
                <c:pt idx="368">
                  <c:v>-330</c:v>
                </c:pt>
                <c:pt idx="369">
                  <c:v>-320</c:v>
                </c:pt>
                <c:pt idx="370">
                  <c:v>-310</c:v>
                </c:pt>
                <c:pt idx="371">
                  <c:v>-300</c:v>
                </c:pt>
                <c:pt idx="372">
                  <c:v>-290</c:v>
                </c:pt>
                <c:pt idx="373">
                  <c:v>-280</c:v>
                </c:pt>
                <c:pt idx="374">
                  <c:v>-270</c:v>
                </c:pt>
                <c:pt idx="375">
                  <c:v>-260</c:v>
                </c:pt>
                <c:pt idx="376">
                  <c:v>-250</c:v>
                </c:pt>
                <c:pt idx="377">
                  <c:v>-240</c:v>
                </c:pt>
                <c:pt idx="378">
                  <c:v>-230</c:v>
                </c:pt>
                <c:pt idx="379">
                  <c:v>-220</c:v>
                </c:pt>
                <c:pt idx="380">
                  <c:v>-210</c:v>
                </c:pt>
                <c:pt idx="381">
                  <c:v>-200</c:v>
                </c:pt>
                <c:pt idx="382">
                  <c:v>-190</c:v>
                </c:pt>
                <c:pt idx="383">
                  <c:v>-180</c:v>
                </c:pt>
                <c:pt idx="384">
                  <c:v>-170</c:v>
                </c:pt>
                <c:pt idx="385">
                  <c:v>-160</c:v>
                </c:pt>
                <c:pt idx="386">
                  <c:v>-150</c:v>
                </c:pt>
                <c:pt idx="387">
                  <c:v>-140</c:v>
                </c:pt>
                <c:pt idx="388">
                  <c:v>-130</c:v>
                </c:pt>
                <c:pt idx="389">
                  <c:v>-120</c:v>
                </c:pt>
                <c:pt idx="390">
                  <c:v>-110</c:v>
                </c:pt>
                <c:pt idx="391">
                  <c:v>-100</c:v>
                </c:pt>
                <c:pt idx="392">
                  <c:v>-90</c:v>
                </c:pt>
                <c:pt idx="393">
                  <c:v>-80</c:v>
                </c:pt>
                <c:pt idx="394">
                  <c:v>-70</c:v>
                </c:pt>
                <c:pt idx="395">
                  <c:v>-60</c:v>
                </c:pt>
                <c:pt idx="396">
                  <c:v>-50</c:v>
                </c:pt>
                <c:pt idx="397">
                  <c:v>-40</c:v>
                </c:pt>
                <c:pt idx="398">
                  <c:v>-30</c:v>
                </c:pt>
                <c:pt idx="399">
                  <c:v>-20</c:v>
                </c:pt>
                <c:pt idx="400">
                  <c:v>-10</c:v>
                </c:pt>
                <c:pt idx="401">
                  <c:v>0</c:v>
                </c:pt>
                <c:pt idx="402">
                  <c:v>10</c:v>
                </c:pt>
                <c:pt idx="403">
                  <c:v>20</c:v>
                </c:pt>
                <c:pt idx="404">
                  <c:v>30</c:v>
                </c:pt>
                <c:pt idx="405">
                  <c:v>40</c:v>
                </c:pt>
                <c:pt idx="406">
                  <c:v>50</c:v>
                </c:pt>
                <c:pt idx="407">
                  <c:v>60</c:v>
                </c:pt>
                <c:pt idx="408">
                  <c:v>70</c:v>
                </c:pt>
                <c:pt idx="409">
                  <c:v>80</c:v>
                </c:pt>
                <c:pt idx="410">
                  <c:v>90</c:v>
                </c:pt>
                <c:pt idx="411">
                  <c:v>100</c:v>
                </c:pt>
                <c:pt idx="412">
                  <c:v>110</c:v>
                </c:pt>
                <c:pt idx="413">
                  <c:v>120</c:v>
                </c:pt>
                <c:pt idx="414">
                  <c:v>130</c:v>
                </c:pt>
                <c:pt idx="415">
                  <c:v>140</c:v>
                </c:pt>
                <c:pt idx="416">
                  <c:v>150</c:v>
                </c:pt>
                <c:pt idx="417">
                  <c:v>160</c:v>
                </c:pt>
                <c:pt idx="418">
                  <c:v>170</c:v>
                </c:pt>
                <c:pt idx="419">
                  <c:v>180</c:v>
                </c:pt>
                <c:pt idx="420">
                  <c:v>190</c:v>
                </c:pt>
                <c:pt idx="421">
                  <c:v>200</c:v>
                </c:pt>
                <c:pt idx="422">
                  <c:v>210</c:v>
                </c:pt>
                <c:pt idx="423">
                  <c:v>220</c:v>
                </c:pt>
                <c:pt idx="424">
                  <c:v>230</c:v>
                </c:pt>
                <c:pt idx="425">
                  <c:v>240</c:v>
                </c:pt>
                <c:pt idx="426">
                  <c:v>250</c:v>
                </c:pt>
                <c:pt idx="427">
                  <c:v>260</c:v>
                </c:pt>
                <c:pt idx="428">
                  <c:v>270</c:v>
                </c:pt>
                <c:pt idx="429">
                  <c:v>280</c:v>
                </c:pt>
                <c:pt idx="430">
                  <c:v>290</c:v>
                </c:pt>
                <c:pt idx="431">
                  <c:v>300</c:v>
                </c:pt>
                <c:pt idx="432">
                  <c:v>310</c:v>
                </c:pt>
                <c:pt idx="433">
                  <c:v>320</c:v>
                </c:pt>
                <c:pt idx="434">
                  <c:v>330</c:v>
                </c:pt>
                <c:pt idx="435">
                  <c:v>340</c:v>
                </c:pt>
                <c:pt idx="436">
                  <c:v>350</c:v>
                </c:pt>
                <c:pt idx="437">
                  <c:v>360</c:v>
                </c:pt>
                <c:pt idx="438">
                  <c:v>370</c:v>
                </c:pt>
                <c:pt idx="439">
                  <c:v>380</c:v>
                </c:pt>
                <c:pt idx="440">
                  <c:v>390</c:v>
                </c:pt>
                <c:pt idx="441">
                  <c:v>400</c:v>
                </c:pt>
                <c:pt idx="442">
                  <c:v>410</c:v>
                </c:pt>
                <c:pt idx="443">
                  <c:v>420</c:v>
                </c:pt>
                <c:pt idx="444">
                  <c:v>430</c:v>
                </c:pt>
                <c:pt idx="445">
                  <c:v>440</c:v>
                </c:pt>
                <c:pt idx="446">
                  <c:v>450</c:v>
                </c:pt>
                <c:pt idx="447">
                  <c:v>460</c:v>
                </c:pt>
                <c:pt idx="448">
                  <c:v>470</c:v>
                </c:pt>
                <c:pt idx="449">
                  <c:v>480</c:v>
                </c:pt>
                <c:pt idx="450">
                  <c:v>490</c:v>
                </c:pt>
                <c:pt idx="451">
                  <c:v>500</c:v>
                </c:pt>
                <c:pt idx="452">
                  <c:v>510</c:v>
                </c:pt>
                <c:pt idx="453">
                  <c:v>520</c:v>
                </c:pt>
                <c:pt idx="454">
                  <c:v>530</c:v>
                </c:pt>
                <c:pt idx="455">
                  <c:v>540</c:v>
                </c:pt>
                <c:pt idx="456">
                  <c:v>550</c:v>
                </c:pt>
                <c:pt idx="457">
                  <c:v>560</c:v>
                </c:pt>
                <c:pt idx="458">
                  <c:v>570</c:v>
                </c:pt>
                <c:pt idx="459">
                  <c:v>580</c:v>
                </c:pt>
                <c:pt idx="460">
                  <c:v>590</c:v>
                </c:pt>
                <c:pt idx="461">
                  <c:v>600</c:v>
                </c:pt>
                <c:pt idx="462">
                  <c:v>610</c:v>
                </c:pt>
                <c:pt idx="463">
                  <c:v>620</c:v>
                </c:pt>
                <c:pt idx="464">
                  <c:v>630</c:v>
                </c:pt>
                <c:pt idx="465">
                  <c:v>640</c:v>
                </c:pt>
                <c:pt idx="466">
                  <c:v>650</c:v>
                </c:pt>
                <c:pt idx="467">
                  <c:v>660</c:v>
                </c:pt>
                <c:pt idx="468">
                  <c:v>670</c:v>
                </c:pt>
                <c:pt idx="469">
                  <c:v>680</c:v>
                </c:pt>
                <c:pt idx="470">
                  <c:v>690</c:v>
                </c:pt>
                <c:pt idx="471">
                  <c:v>700</c:v>
                </c:pt>
                <c:pt idx="472">
                  <c:v>710</c:v>
                </c:pt>
                <c:pt idx="473">
                  <c:v>720</c:v>
                </c:pt>
                <c:pt idx="474">
                  <c:v>730</c:v>
                </c:pt>
                <c:pt idx="475">
                  <c:v>740</c:v>
                </c:pt>
                <c:pt idx="476">
                  <c:v>750</c:v>
                </c:pt>
                <c:pt idx="477">
                  <c:v>760</c:v>
                </c:pt>
                <c:pt idx="478">
                  <c:v>770</c:v>
                </c:pt>
                <c:pt idx="479">
                  <c:v>780</c:v>
                </c:pt>
                <c:pt idx="480">
                  <c:v>790</c:v>
                </c:pt>
                <c:pt idx="481">
                  <c:v>800</c:v>
                </c:pt>
                <c:pt idx="482">
                  <c:v>810</c:v>
                </c:pt>
                <c:pt idx="483">
                  <c:v>820</c:v>
                </c:pt>
                <c:pt idx="484">
                  <c:v>830</c:v>
                </c:pt>
                <c:pt idx="485">
                  <c:v>840</c:v>
                </c:pt>
                <c:pt idx="486">
                  <c:v>850</c:v>
                </c:pt>
                <c:pt idx="487">
                  <c:v>860</c:v>
                </c:pt>
                <c:pt idx="488">
                  <c:v>870</c:v>
                </c:pt>
                <c:pt idx="489">
                  <c:v>880</c:v>
                </c:pt>
                <c:pt idx="490">
                  <c:v>890</c:v>
                </c:pt>
                <c:pt idx="491">
                  <c:v>900</c:v>
                </c:pt>
                <c:pt idx="492">
                  <c:v>910</c:v>
                </c:pt>
                <c:pt idx="493">
                  <c:v>920</c:v>
                </c:pt>
                <c:pt idx="494">
                  <c:v>930</c:v>
                </c:pt>
                <c:pt idx="495">
                  <c:v>940</c:v>
                </c:pt>
                <c:pt idx="496">
                  <c:v>950</c:v>
                </c:pt>
                <c:pt idx="497">
                  <c:v>960</c:v>
                </c:pt>
                <c:pt idx="498">
                  <c:v>970</c:v>
                </c:pt>
                <c:pt idx="499">
                  <c:v>980</c:v>
                </c:pt>
                <c:pt idx="500">
                  <c:v>990</c:v>
                </c:pt>
                <c:pt idx="501">
                  <c:v>1000</c:v>
                </c:pt>
                <c:pt idx="502">
                  <c:v>1010</c:v>
                </c:pt>
                <c:pt idx="503">
                  <c:v>1020</c:v>
                </c:pt>
                <c:pt idx="504">
                  <c:v>1030</c:v>
                </c:pt>
                <c:pt idx="505">
                  <c:v>1040</c:v>
                </c:pt>
                <c:pt idx="506">
                  <c:v>1050</c:v>
                </c:pt>
                <c:pt idx="507">
                  <c:v>1060</c:v>
                </c:pt>
                <c:pt idx="508">
                  <c:v>1070</c:v>
                </c:pt>
                <c:pt idx="509">
                  <c:v>1080</c:v>
                </c:pt>
                <c:pt idx="510">
                  <c:v>1090</c:v>
                </c:pt>
                <c:pt idx="511">
                  <c:v>1100</c:v>
                </c:pt>
                <c:pt idx="512">
                  <c:v>1110</c:v>
                </c:pt>
                <c:pt idx="513">
                  <c:v>1120</c:v>
                </c:pt>
                <c:pt idx="514">
                  <c:v>1130</c:v>
                </c:pt>
                <c:pt idx="515">
                  <c:v>1140</c:v>
                </c:pt>
                <c:pt idx="516">
                  <c:v>1150</c:v>
                </c:pt>
                <c:pt idx="517">
                  <c:v>1160</c:v>
                </c:pt>
                <c:pt idx="518">
                  <c:v>1170</c:v>
                </c:pt>
                <c:pt idx="519">
                  <c:v>1180</c:v>
                </c:pt>
                <c:pt idx="520">
                  <c:v>1190</c:v>
                </c:pt>
                <c:pt idx="521">
                  <c:v>1200</c:v>
                </c:pt>
                <c:pt idx="522">
                  <c:v>1210</c:v>
                </c:pt>
                <c:pt idx="523">
                  <c:v>1220</c:v>
                </c:pt>
                <c:pt idx="524">
                  <c:v>1230</c:v>
                </c:pt>
                <c:pt idx="525">
                  <c:v>1240</c:v>
                </c:pt>
                <c:pt idx="526">
                  <c:v>1250</c:v>
                </c:pt>
                <c:pt idx="527">
                  <c:v>1260</c:v>
                </c:pt>
                <c:pt idx="528">
                  <c:v>1270</c:v>
                </c:pt>
                <c:pt idx="529">
                  <c:v>1280</c:v>
                </c:pt>
                <c:pt idx="530">
                  <c:v>1290</c:v>
                </c:pt>
                <c:pt idx="531">
                  <c:v>1300</c:v>
                </c:pt>
                <c:pt idx="532">
                  <c:v>1310</c:v>
                </c:pt>
                <c:pt idx="533">
                  <c:v>1320</c:v>
                </c:pt>
                <c:pt idx="534">
                  <c:v>1330</c:v>
                </c:pt>
                <c:pt idx="535">
                  <c:v>1340</c:v>
                </c:pt>
                <c:pt idx="536">
                  <c:v>1350</c:v>
                </c:pt>
                <c:pt idx="537">
                  <c:v>1360</c:v>
                </c:pt>
                <c:pt idx="538">
                  <c:v>1370</c:v>
                </c:pt>
                <c:pt idx="539">
                  <c:v>1380</c:v>
                </c:pt>
                <c:pt idx="540">
                  <c:v>1390</c:v>
                </c:pt>
                <c:pt idx="541">
                  <c:v>1400</c:v>
                </c:pt>
                <c:pt idx="542">
                  <c:v>1410</c:v>
                </c:pt>
                <c:pt idx="543">
                  <c:v>1420</c:v>
                </c:pt>
                <c:pt idx="544">
                  <c:v>1430</c:v>
                </c:pt>
                <c:pt idx="545">
                  <c:v>1440</c:v>
                </c:pt>
                <c:pt idx="546">
                  <c:v>1450</c:v>
                </c:pt>
                <c:pt idx="547">
                  <c:v>1460</c:v>
                </c:pt>
                <c:pt idx="548">
                  <c:v>1470</c:v>
                </c:pt>
                <c:pt idx="549">
                  <c:v>1480</c:v>
                </c:pt>
                <c:pt idx="550">
                  <c:v>1490</c:v>
                </c:pt>
                <c:pt idx="551">
                  <c:v>1500</c:v>
                </c:pt>
                <c:pt idx="552">
                  <c:v>1510</c:v>
                </c:pt>
                <c:pt idx="553">
                  <c:v>1520</c:v>
                </c:pt>
                <c:pt idx="554">
                  <c:v>1530</c:v>
                </c:pt>
                <c:pt idx="555">
                  <c:v>1540</c:v>
                </c:pt>
                <c:pt idx="556">
                  <c:v>1550</c:v>
                </c:pt>
                <c:pt idx="557">
                  <c:v>1560</c:v>
                </c:pt>
                <c:pt idx="558">
                  <c:v>1570</c:v>
                </c:pt>
                <c:pt idx="559">
                  <c:v>1580</c:v>
                </c:pt>
                <c:pt idx="560">
                  <c:v>1590</c:v>
                </c:pt>
                <c:pt idx="561">
                  <c:v>1600</c:v>
                </c:pt>
                <c:pt idx="562">
                  <c:v>1610</c:v>
                </c:pt>
                <c:pt idx="563">
                  <c:v>1620</c:v>
                </c:pt>
                <c:pt idx="564">
                  <c:v>1630</c:v>
                </c:pt>
                <c:pt idx="565">
                  <c:v>1640</c:v>
                </c:pt>
                <c:pt idx="566">
                  <c:v>1650</c:v>
                </c:pt>
                <c:pt idx="567">
                  <c:v>1660</c:v>
                </c:pt>
                <c:pt idx="568">
                  <c:v>1670</c:v>
                </c:pt>
                <c:pt idx="569">
                  <c:v>1680</c:v>
                </c:pt>
                <c:pt idx="570">
                  <c:v>1690</c:v>
                </c:pt>
                <c:pt idx="571">
                  <c:v>1700</c:v>
                </c:pt>
                <c:pt idx="572">
                  <c:v>1710</c:v>
                </c:pt>
                <c:pt idx="573">
                  <c:v>1720</c:v>
                </c:pt>
                <c:pt idx="574">
                  <c:v>1730</c:v>
                </c:pt>
                <c:pt idx="575">
                  <c:v>1740</c:v>
                </c:pt>
                <c:pt idx="576">
                  <c:v>1750</c:v>
                </c:pt>
                <c:pt idx="577">
                  <c:v>1760</c:v>
                </c:pt>
                <c:pt idx="578">
                  <c:v>1770</c:v>
                </c:pt>
                <c:pt idx="579">
                  <c:v>1780</c:v>
                </c:pt>
                <c:pt idx="580">
                  <c:v>1790</c:v>
                </c:pt>
                <c:pt idx="581">
                  <c:v>1800</c:v>
                </c:pt>
                <c:pt idx="582">
                  <c:v>1810</c:v>
                </c:pt>
                <c:pt idx="583">
                  <c:v>1820</c:v>
                </c:pt>
                <c:pt idx="584">
                  <c:v>1830</c:v>
                </c:pt>
                <c:pt idx="585">
                  <c:v>1840</c:v>
                </c:pt>
                <c:pt idx="586">
                  <c:v>1850</c:v>
                </c:pt>
                <c:pt idx="587">
                  <c:v>1860</c:v>
                </c:pt>
                <c:pt idx="588">
                  <c:v>1870</c:v>
                </c:pt>
                <c:pt idx="589">
                  <c:v>1880</c:v>
                </c:pt>
                <c:pt idx="590">
                  <c:v>1890</c:v>
                </c:pt>
                <c:pt idx="591">
                  <c:v>1900</c:v>
                </c:pt>
                <c:pt idx="592">
                  <c:v>1910</c:v>
                </c:pt>
                <c:pt idx="593">
                  <c:v>1920</c:v>
                </c:pt>
                <c:pt idx="594">
                  <c:v>1930</c:v>
                </c:pt>
                <c:pt idx="595">
                  <c:v>1940</c:v>
                </c:pt>
                <c:pt idx="596">
                  <c:v>1950</c:v>
                </c:pt>
                <c:pt idx="597">
                  <c:v>1960</c:v>
                </c:pt>
                <c:pt idx="598">
                  <c:v>1970</c:v>
                </c:pt>
                <c:pt idx="599">
                  <c:v>1980</c:v>
                </c:pt>
                <c:pt idx="600">
                  <c:v>1990</c:v>
                </c:pt>
                <c:pt idx="601">
                  <c:v>2000</c:v>
                </c:pt>
                <c:pt idx="602">
                  <c:v>2010</c:v>
                </c:pt>
                <c:pt idx="603">
                  <c:v>2020</c:v>
                </c:pt>
                <c:pt idx="604">
                  <c:v>2030</c:v>
                </c:pt>
                <c:pt idx="605">
                  <c:v>2040</c:v>
                </c:pt>
              </c:numCache>
            </c:numRef>
          </c:xVal>
          <c:yVal>
            <c:numRef>
              <c:f>Data!$B$2:$B$607</c:f>
              <c:numCache>
                <c:formatCode>0</c:formatCode>
                <c:ptCount val="606"/>
                <c:pt idx="191">
                  <c:v>100</c:v>
                </c:pt>
                <c:pt idx="192">
                  <c:v>120</c:v>
                </c:pt>
                <c:pt idx="193">
                  <c:v>140</c:v>
                </c:pt>
                <c:pt idx="194">
                  <c:v>160</c:v>
                </c:pt>
                <c:pt idx="195">
                  <c:v>180</c:v>
                </c:pt>
                <c:pt idx="196">
                  <c:v>200</c:v>
                </c:pt>
                <c:pt idx="197">
                  <c:v>220</c:v>
                </c:pt>
                <c:pt idx="198">
                  <c:v>240</c:v>
                </c:pt>
                <c:pt idx="199">
                  <c:v>260</c:v>
                </c:pt>
                <c:pt idx="200">
                  <c:v>280</c:v>
                </c:pt>
                <c:pt idx="201">
                  <c:v>300</c:v>
                </c:pt>
                <c:pt idx="202">
                  <c:v>320</c:v>
                </c:pt>
                <c:pt idx="203">
                  <c:v>340</c:v>
                </c:pt>
                <c:pt idx="204">
                  <c:v>360</c:v>
                </c:pt>
                <c:pt idx="205">
                  <c:v>380</c:v>
                </c:pt>
                <c:pt idx="206">
                  <c:v>400</c:v>
                </c:pt>
                <c:pt idx="207">
                  <c:v>400</c:v>
                </c:pt>
                <c:pt idx="208">
                  <c:v>400</c:v>
                </c:pt>
                <c:pt idx="209">
                  <c:v>400</c:v>
                </c:pt>
                <c:pt idx="210">
                  <c:v>400</c:v>
                </c:pt>
                <c:pt idx="211">
                  <c:v>400</c:v>
                </c:pt>
                <c:pt idx="212">
                  <c:v>400</c:v>
                </c:pt>
                <c:pt idx="213">
                  <c:v>400</c:v>
                </c:pt>
                <c:pt idx="214">
                  <c:v>400</c:v>
                </c:pt>
                <c:pt idx="215">
                  <c:v>400</c:v>
                </c:pt>
                <c:pt idx="216">
                  <c:v>400</c:v>
                </c:pt>
                <c:pt idx="217">
                  <c:v>400</c:v>
                </c:pt>
                <c:pt idx="218">
                  <c:v>400</c:v>
                </c:pt>
                <c:pt idx="219">
                  <c:v>400</c:v>
                </c:pt>
                <c:pt idx="220">
                  <c:v>400</c:v>
                </c:pt>
                <c:pt idx="221">
                  <c:v>400</c:v>
                </c:pt>
                <c:pt idx="222">
                  <c:v>400</c:v>
                </c:pt>
                <c:pt idx="223">
                  <c:v>400</c:v>
                </c:pt>
                <c:pt idx="224">
                  <c:v>400</c:v>
                </c:pt>
                <c:pt idx="225">
                  <c:v>400</c:v>
                </c:pt>
                <c:pt idx="226">
                  <c:v>400</c:v>
                </c:pt>
                <c:pt idx="227">
                  <c:v>390</c:v>
                </c:pt>
                <c:pt idx="228">
                  <c:v>380</c:v>
                </c:pt>
                <c:pt idx="229">
                  <c:v>370</c:v>
                </c:pt>
                <c:pt idx="230">
                  <c:v>360</c:v>
                </c:pt>
                <c:pt idx="231">
                  <c:v>350</c:v>
                </c:pt>
                <c:pt idx="232">
                  <c:v>340</c:v>
                </c:pt>
                <c:pt idx="233">
                  <c:v>330</c:v>
                </c:pt>
                <c:pt idx="234">
                  <c:v>320</c:v>
                </c:pt>
                <c:pt idx="235">
                  <c:v>310</c:v>
                </c:pt>
                <c:pt idx="236">
                  <c:v>300</c:v>
                </c:pt>
                <c:pt idx="237">
                  <c:v>280</c:v>
                </c:pt>
                <c:pt idx="238">
                  <c:v>260</c:v>
                </c:pt>
                <c:pt idx="239">
                  <c:v>240</c:v>
                </c:pt>
                <c:pt idx="240">
                  <c:v>220</c:v>
                </c:pt>
                <c:pt idx="241">
                  <c:v>200</c:v>
                </c:pt>
                <c:pt idx="242">
                  <c:v>220</c:v>
                </c:pt>
                <c:pt idx="243">
                  <c:v>240</c:v>
                </c:pt>
                <c:pt idx="244">
                  <c:v>260</c:v>
                </c:pt>
                <c:pt idx="245">
                  <c:v>280</c:v>
                </c:pt>
                <c:pt idx="246">
                  <c:v>300</c:v>
                </c:pt>
                <c:pt idx="247">
                  <c:v>320</c:v>
                </c:pt>
                <c:pt idx="248">
                  <c:v>340</c:v>
                </c:pt>
                <c:pt idx="249">
                  <c:v>360</c:v>
                </c:pt>
                <c:pt idx="250">
                  <c:v>380</c:v>
                </c:pt>
                <c:pt idx="251">
                  <c:v>400</c:v>
                </c:pt>
                <c:pt idx="252">
                  <c:v>420</c:v>
                </c:pt>
                <c:pt idx="253">
                  <c:v>440</c:v>
                </c:pt>
                <c:pt idx="254">
                  <c:v>460</c:v>
                </c:pt>
                <c:pt idx="255">
                  <c:v>480</c:v>
                </c:pt>
                <c:pt idx="256">
                  <c:v>500</c:v>
                </c:pt>
                <c:pt idx="257">
                  <c:v>520</c:v>
                </c:pt>
                <c:pt idx="258">
                  <c:v>540</c:v>
                </c:pt>
                <c:pt idx="259">
                  <c:v>560</c:v>
                </c:pt>
                <c:pt idx="260">
                  <c:v>580</c:v>
                </c:pt>
                <c:pt idx="261">
                  <c:v>600</c:v>
                </c:pt>
                <c:pt idx="262">
                  <c:v>600</c:v>
                </c:pt>
                <c:pt idx="263">
                  <c:v>600</c:v>
                </c:pt>
                <c:pt idx="264">
                  <c:v>600</c:v>
                </c:pt>
                <c:pt idx="265">
                  <c:v>592</c:v>
                </c:pt>
                <c:pt idx="266">
                  <c:v>584</c:v>
                </c:pt>
                <c:pt idx="267">
                  <c:v>576</c:v>
                </c:pt>
                <c:pt idx="268">
                  <c:v>568</c:v>
                </c:pt>
                <c:pt idx="269">
                  <c:v>560</c:v>
                </c:pt>
                <c:pt idx="270">
                  <c:v>552</c:v>
                </c:pt>
                <c:pt idx="271">
                  <c:v>544</c:v>
                </c:pt>
                <c:pt idx="272">
                  <c:v>536</c:v>
                </c:pt>
                <c:pt idx="273">
                  <c:v>528</c:v>
                </c:pt>
                <c:pt idx="274">
                  <c:v>520</c:v>
                </c:pt>
                <c:pt idx="275">
                  <c:v>512</c:v>
                </c:pt>
                <c:pt idx="276">
                  <c:v>504</c:v>
                </c:pt>
                <c:pt idx="277">
                  <c:v>496</c:v>
                </c:pt>
                <c:pt idx="278">
                  <c:v>488</c:v>
                </c:pt>
                <c:pt idx="279">
                  <c:v>480</c:v>
                </c:pt>
                <c:pt idx="280">
                  <c:v>472</c:v>
                </c:pt>
                <c:pt idx="281">
                  <c:v>464</c:v>
                </c:pt>
                <c:pt idx="282">
                  <c:v>456</c:v>
                </c:pt>
                <c:pt idx="283">
                  <c:v>448</c:v>
                </c:pt>
                <c:pt idx="284">
                  <c:v>440</c:v>
                </c:pt>
                <c:pt idx="285">
                  <c:v>432</c:v>
                </c:pt>
                <c:pt idx="286">
                  <c:v>424</c:v>
                </c:pt>
                <c:pt idx="287">
                  <c:v>416</c:v>
                </c:pt>
                <c:pt idx="288">
                  <c:v>408</c:v>
                </c:pt>
                <c:pt idx="289">
                  <c:v>400</c:v>
                </c:pt>
                <c:pt idx="290">
                  <c:v>380</c:v>
                </c:pt>
                <c:pt idx="291">
                  <c:v>360</c:v>
                </c:pt>
                <c:pt idx="292">
                  <c:v>340</c:v>
                </c:pt>
                <c:pt idx="293">
                  <c:v>320</c:v>
                </c:pt>
                <c:pt idx="294">
                  <c:v>300</c:v>
                </c:pt>
                <c:pt idx="295">
                  <c:v>280</c:v>
                </c:pt>
                <c:pt idx="296">
                  <c:v>260</c:v>
                </c:pt>
                <c:pt idx="297">
                  <c:v>280</c:v>
                </c:pt>
                <c:pt idx="298">
                  <c:v>300</c:v>
                </c:pt>
                <c:pt idx="299">
                  <c:v>350</c:v>
                </c:pt>
                <c:pt idx="300">
                  <c:v>400</c:v>
                </c:pt>
                <c:pt idx="301">
                  <c:v>450</c:v>
                </c:pt>
                <c:pt idx="302">
                  <c:v>500</c:v>
                </c:pt>
                <c:pt idx="303">
                  <c:v>450</c:v>
                </c:pt>
                <c:pt idx="304">
                  <c:v>450</c:v>
                </c:pt>
                <c:pt idx="305">
                  <c:v>450</c:v>
                </c:pt>
                <c:pt idx="306">
                  <c:v>450</c:v>
                </c:pt>
                <c:pt idx="307">
                  <c:v>450</c:v>
                </c:pt>
                <c:pt idx="308">
                  <c:v>450</c:v>
                </c:pt>
                <c:pt idx="309">
                  <c:v>450</c:v>
                </c:pt>
                <c:pt idx="310">
                  <c:v>450</c:v>
                </c:pt>
                <c:pt idx="311">
                  <c:v>450</c:v>
                </c:pt>
                <c:pt idx="312">
                  <c:v>400</c:v>
                </c:pt>
                <c:pt idx="313">
                  <c:v>390</c:v>
                </c:pt>
                <c:pt idx="314">
                  <c:v>380</c:v>
                </c:pt>
                <c:pt idx="315">
                  <c:v>370</c:v>
                </c:pt>
                <c:pt idx="316">
                  <c:v>360</c:v>
                </c:pt>
                <c:pt idx="317">
                  <c:v>350</c:v>
                </c:pt>
                <c:pt idx="318">
                  <c:v>340</c:v>
                </c:pt>
                <c:pt idx="319">
                  <c:v>330</c:v>
                </c:pt>
                <c:pt idx="320">
                  <c:v>320</c:v>
                </c:pt>
                <c:pt idx="321">
                  <c:v>310</c:v>
                </c:pt>
                <c:pt idx="322">
                  <c:v>300</c:v>
                </c:pt>
                <c:pt idx="323">
                  <c:v>290</c:v>
                </c:pt>
                <c:pt idx="324">
                  <c:v>280</c:v>
                </c:pt>
                <c:pt idx="325">
                  <c:v>280</c:v>
                </c:pt>
                <c:pt idx="326">
                  <c:v>280</c:v>
                </c:pt>
                <c:pt idx="327">
                  <c:v>280</c:v>
                </c:pt>
                <c:pt idx="328">
                  <c:v>280</c:v>
                </c:pt>
                <c:pt idx="329">
                  <c:v>280</c:v>
                </c:pt>
                <c:pt idx="330">
                  <c:v>280</c:v>
                </c:pt>
                <c:pt idx="331">
                  <c:v>280</c:v>
                </c:pt>
                <c:pt idx="332">
                  <c:v>280</c:v>
                </c:pt>
                <c:pt idx="333">
                  <c:v>280</c:v>
                </c:pt>
                <c:pt idx="334">
                  <c:v>280</c:v>
                </c:pt>
                <c:pt idx="335">
                  <c:v>280</c:v>
                </c:pt>
                <c:pt idx="336">
                  <c:v>280</c:v>
                </c:pt>
                <c:pt idx="337">
                  <c:v>280</c:v>
                </c:pt>
                <c:pt idx="338">
                  <c:v>280</c:v>
                </c:pt>
                <c:pt idx="339">
                  <c:v>280</c:v>
                </c:pt>
                <c:pt idx="340">
                  <c:v>280</c:v>
                </c:pt>
                <c:pt idx="341">
                  <c:v>280</c:v>
                </c:pt>
                <c:pt idx="342">
                  <c:v>280</c:v>
                </c:pt>
                <c:pt idx="343">
                  <c:v>280</c:v>
                </c:pt>
                <c:pt idx="344">
                  <c:v>302</c:v>
                </c:pt>
                <c:pt idx="345">
                  <c:v>324</c:v>
                </c:pt>
                <c:pt idx="346">
                  <c:v>346</c:v>
                </c:pt>
                <c:pt idx="347">
                  <c:v>368</c:v>
                </c:pt>
                <c:pt idx="348">
                  <c:v>390</c:v>
                </c:pt>
                <c:pt idx="349">
                  <c:v>412</c:v>
                </c:pt>
                <c:pt idx="350">
                  <c:v>434</c:v>
                </c:pt>
                <c:pt idx="351">
                  <c:v>456</c:v>
                </c:pt>
                <c:pt idx="352">
                  <c:v>478</c:v>
                </c:pt>
                <c:pt idx="353">
                  <c:v>500</c:v>
                </c:pt>
                <c:pt idx="354">
                  <c:v>475</c:v>
                </c:pt>
                <c:pt idx="355">
                  <c:v>450</c:v>
                </c:pt>
                <c:pt idx="356">
                  <c:v>425</c:v>
                </c:pt>
                <c:pt idx="357">
                  <c:v>400</c:v>
                </c:pt>
                <c:pt idx="358">
                  <c:v>400</c:v>
                </c:pt>
                <c:pt idx="359">
                  <c:v>400</c:v>
                </c:pt>
                <c:pt idx="360">
                  <c:v>400</c:v>
                </c:pt>
                <c:pt idx="361">
                  <c:v>400</c:v>
                </c:pt>
                <c:pt idx="362">
                  <c:v>386</c:v>
                </c:pt>
                <c:pt idx="363">
                  <c:v>372</c:v>
                </c:pt>
                <c:pt idx="364">
                  <c:v>358</c:v>
                </c:pt>
                <c:pt idx="365">
                  <c:v>344</c:v>
                </c:pt>
                <c:pt idx="366">
                  <c:v>330</c:v>
                </c:pt>
                <c:pt idx="367">
                  <c:v>316</c:v>
                </c:pt>
                <c:pt idx="368">
                  <c:v>302</c:v>
                </c:pt>
                <c:pt idx="369">
                  <c:v>288</c:v>
                </c:pt>
                <c:pt idx="370">
                  <c:v>274</c:v>
                </c:pt>
                <c:pt idx="371">
                  <c:v>260</c:v>
                </c:pt>
                <c:pt idx="372">
                  <c:v>246</c:v>
                </c:pt>
                <c:pt idx="373">
                  <c:v>232</c:v>
                </c:pt>
                <c:pt idx="374">
                  <c:v>218</c:v>
                </c:pt>
                <c:pt idx="375">
                  <c:v>210</c:v>
                </c:pt>
                <c:pt idx="376">
                  <c:v>210</c:v>
                </c:pt>
                <c:pt idx="377">
                  <c:v>210</c:v>
                </c:pt>
                <c:pt idx="378">
                  <c:v>210</c:v>
                </c:pt>
                <c:pt idx="379">
                  <c:v>210</c:v>
                </c:pt>
                <c:pt idx="380">
                  <c:v>230</c:v>
                </c:pt>
                <c:pt idx="381">
                  <c:v>250</c:v>
                </c:pt>
                <c:pt idx="382">
                  <c:v>300</c:v>
                </c:pt>
                <c:pt idx="383">
                  <c:v>350</c:v>
                </c:pt>
                <c:pt idx="384">
                  <c:v>400</c:v>
                </c:pt>
                <c:pt idx="385">
                  <c:v>500</c:v>
                </c:pt>
                <c:pt idx="386">
                  <c:v>600</c:v>
                </c:pt>
                <c:pt idx="387">
                  <c:v>700</c:v>
                </c:pt>
                <c:pt idx="388">
                  <c:v>720</c:v>
                </c:pt>
                <c:pt idx="389">
                  <c:v>740</c:v>
                </c:pt>
                <c:pt idx="390">
                  <c:v>760</c:v>
                </c:pt>
                <c:pt idx="391">
                  <c:v>760</c:v>
                </c:pt>
                <c:pt idx="392">
                  <c:v>760</c:v>
                </c:pt>
                <c:pt idx="393">
                  <c:v>820</c:v>
                </c:pt>
                <c:pt idx="394">
                  <c:v>840</c:v>
                </c:pt>
                <c:pt idx="395">
                  <c:v>860</c:v>
                </c:pt>
                <c:pt idx="396">
                  <c:v>880</c:v>
                </c:pt>
                <c:pt idx="397">
                  <c:v>850</c:v>
                </c:pt>
                <c:pt idx="398">
                  <c:v>820</c:v>
                </c:pt>
                <c:pt idx="399">
                  <c:v>790</c:v>
                </c:pt>
                <c:pt idx="400">
                  <c:v>760</c:v>
                </c:pt>
                <c:pt idx="401">
                  <c:v>765</c:v>
                </c:pt>
                <c:pt idx="402">
                  <c:v>770</c:v>
                </c:pt>
                <c:pt idx="403">
                  <c:v>775</c:v>
                </c:pt>
                <c:pt idx="404">
                  <c:v>780</c:v>
                </c:pt>
                <c:pt idx="405">
                  <c:v>785</c:v>
                </c:pt>
                <c:pt idx="406">
                  <c:v>790</c:v>
                </c:pt>
                <c:pt idx="407">
                  <c:v>795</c:v>
                </c:pt>
                <c:pt idx="408">
                  <c:v>800</c:v>
                </c:pt>
                <c:pt idx="409">
                  <c:v>800</c:v>
                </c:pt>
                <c:pt idx="410">
                  <c:v>800</c:v>
                </c:pt>
                <c:pt idx="411">
                  <c:v>760</c:v>
                </c:pt>
                <c:pt idx="412">
                  <c:v>720</c:v>
                </c:pt>
                <c:pt idx="413">
                  <c:v>680</c:v>
                </c:pt>
                <c:pt idx="414">
                  <c:v>640</c:v>
                </c:pt>
                <c:pt idx="415">
                  <c:v>600</c:v>
                </c:pt>
                <c:pt idx="416">
                  <c:v>560</c:v>
                </c:pt>
                <c:pt idx="417">
                  <c:v>520</c:v>
                </c:pt>
                <c:pt idx="418">
                  <c:v>480</c:v>
                </c:pt>
                <c:pt idx="419">
                  <c:v>440</c:v>
                </c:pt>
                <c:pt idx="420">
                  <c:v>400</c:v>
                </c:pt>
                <c:pt idx="421">
                  <c:v>360</c:v>
                </c:pt>
                <c:pt idx="422">
                  <c:v>320</c:v>
                </c:pt>
                <c:pt idx="423">
                  <c:v>280</c:v>
                </c:pt>
                <c:pt idx="424">
                  <c:v>280</c:v>
                </c:pt>
                <c:pt idx="425">
                  <c:v>280</c:v>
                </c:pt>
                <c:pt idx="426">
                  <c:v>280</c:v>
                </c:pt>
                <c:pt idx="427">
                  <c:v>280</c:v>
                </c:pt>
                <c:pt idx="428">
                  <c:v>280</c:v>
                </c:pt>
                <c:pt idx="429">
                  <c:v>280</c:v>
                </c:pt>
                <c:pt idx="430">
                  <c:v>300</c:v>
                </c:pt>
                <c:pt idx="431">
                  <c:v>320</c:v>
                </c:pt>
                <c:pt idx="432">
                  <c:v>340</c:v>
                </c:pt>
                <c:pt idx="433">
                  <c:v>360</c:v>
                </c:pt>
                <c:pt idx="434">
                  <c:v>355</c:v>
                </c:pt>
                <c:pt idx="435">
                  <c:v>350</c:v>
                </c:pt>
                <c:pt idx="436">
                  <c:v>345</c:v>
                </c:pt>
                <c:pt idx="437">
                  <c:v>340</c:v>
                </c:pt>
                <c:pt idx="438">
                  <c:v>335</c:v>
                </c:pt>
                <c:pt idx="439">
                  <c:v>330</c:v>
                </c:pt>
                <c:pt idx="440">
                  <c:v>325</c:v>
                </c:pt>
                <c:pt idx="441">
                  <c:v>320</c:v>
                </c:pt>
                <c:pt idx="442">
                  <c:v>315</c:v>
                </c:pt>
                <c:pt idx="443">
                  <c:v>310</c:v>
                </c:pt>
                <c:pt idx="444">
                  <c:v>340</c:v>
                </c:pt>
                <c:pt idx="445">
                  <c:v>370</c:v>
                </c:pt>
                <c:pt idx="446">
                  <c:v>400</c:v>
                </c:pt>
                <c:pt idx="447">
                  <c:v>430</c:v>
                </c:pt>
                <c:pt idx="448">
                  <c:v>430</c:v>
                </c:pt>
                <c:pt idx="449">
                  <c:v>430</c:v>
                </c:pt>
                <c:pt idx="450">
                  <c:v>422</c:v>
                </c:pt>
                <c:pt idx="451">
                  <c:v>414</c:v>
                </c:pt>
                <c:pt idx="452">
                  <c:v>406</c:v>
                </c:pt>
                <c:pt idx="453">
                  <c:v>398</c:v>
                </c:pt>
                <c:pt idx="454">
                  <c:v>390</c:v>
                </c:pt>
                <c:pt idx="455">
                  <c:v>382</c:v>
                </c:pt>
                <c:pt idx="456">
                  <c:v>374</c:v>
                </c:pt>
                <c:pt idx="457">
                  <c:v>366</c:v>
                </c:pt>
                <c:pt idx="458">
                  <c:v>358</c:v>
                </c:pt>
                <c:pt idx="459">
                  <c:v>350</c:v>
                </c:pt>
                <c:pt idx="460">
                  <c:v>350</c:v>
                </c:pt>
                <c:pt idx="461">
                  <c:v>380</c:v>
                </c:pt>
                <c:pt idx="462">
                  <c:v>420</c:v>
                </c:pt>
                <c:pt idx="463">
                  <c:v>400</c:v>
                </c:pt>
                <c:pt idx="464">
                  <c:v>600</c:v>
                </c:pt>
                <c:pt idx="465">
                  <c:v>750</c:v>
                </c:pt>
                <c:pt idx="466">
                  <c:v>900</c:v>
                </c:pt>
                <c:pt idx="467">
                  <c:v>875</c:v>
                </c:pt>
                <c:pt idx="468">
                  <c:v>850</c:v>
                </c:pt>
                <c:pt idx="469">
                  <c:v>825</c:v>
                </c:pt>
                <c:pt idx="470">
                  <c:v>825</c:v>
                </c:pt>
                <c:pt idx="471">
                  <c:v>825</c:v>
                </c:pt>
                <c:pt idx="472">
                  <c:v>825</c:v>
                </c:pt>
                <c:pt idx="473">
                  <c:v>850</c:v>
                </c:pt>
                <c:pt idx="474">
                  <c:v>875</c:v>
                </c:pt>
                <c:pt idx="475">
                  <c:v>900</c:v>
                </c:pt>
                <c:pt idx="476">
                  <c:v>800</c:v>
                </c:pt>
                <c:pt idx="477">
                  <c:v>763</c:v>
                </c:pt>
                <c:pt idx="478">
                  <c:v>726</c:v>
                </c:pt>
                <c:pt idx="479">
                  <c:v>689</c:v>
                </c:pt>
                <c:pt idx="480">
                  <c:v>652</c:v>
                </c:pt>
                <c:pt idx="481">
                  <c:v>615</c:v>
                </c:pt>
                <c:pt idx="482">
                  <c:v>578</c:v>
                </c:pt>
                <c:pt idx="483">
                  <c:v>541</c:v>
                </c:pt>
                <c:pt idx="484">
                  <c:v>504</c:v>
                </c:pt>
                <c:pt idx="485">
                  <c:v>467</c:v>
                </c:pt>
                <c:pt idx="486">
                  <c:v>430</c:v>
                </c:pt>
                <c:pt idx="487">
                  <c:v>393</c:v>
                </c:pt>
                <c:pt idx="488">
                  <c:v>356</c:v>
                </c:pt>
                <c:pt idx="489">
                  <c:v>319</c:v>
                </c:pt>
                <c:pt idx="490">
                  <c:v>282</c:v>
                </c:pt>
                <c:pt idx="491">
                  <c:v>245</c:v>
                </c:pt>
                <c:pt idx="492">
                  <c:v>208</c:v>
                </c:pt>
                <c:pt idx="493">
                  <c:v>208</c:v>
                </c:pt>
                <c:pt idx="494">
                  <c:v>208</c:v>
                </c:pt>
                <c:pt idx="495">
                  <c:v>208</c:v>
                </c:pt>
                <c:pt idx="496">
                  <c:v>209</c:v>
                </c:pt>
                <c:pt idx="497">
                  <c:v>210</c:v>
                </c:pt>
                <c:pt idx="498">
                  <c:v>230</c:v>
                </c:pt>
                <c:pt idx="499">
                  <c:v>250</c:v>
                </c:pt>
                <c:pt idx="500">
                  <c:v>270</c:v>
                </c:pt>
                <c:pt idx="501">
                  <c:v>290</c:v>
                </c:pt>
                <c:pt idx="502">
                  <c:v>310</c:v>
                </c:pt>
                <c:pt idx="503">
                  <c:v>320</c:v>
                </c:pt>
                <c:pt idx="504">
                  <c:v>310</c:v>
                </c:pt>
                <c:pt idx="505">
                  <c:v>300</c:v>
                </c:pt>
                <c:pt idx="506">
                  <c:v>322</c:v>
                </c:pt>
                <c:pt idx="507">
                  <c:v>344</c:v>
                </c:pt>
                <c:pt idx="508">
                  <c:v>366</c:v>
                </c:pt>
                <c:pt idx="509">
                  <c:v>388</c:v>
                </c:pt>
                <c:pt idx="510">
                  <c:v>410</c:v>
                </c:pt>
                <c:pt idx="511">
                  <c:v>432</c:v>
                </c:pt>
                <c:pt idx="512">
                  <c:v>454</c:v>
                </c:pt>
                <c:pt idx="513">
                  <c:v>476</c:v>
                </c:pt>
                <c:pt idx="514">
                  <c:v>498</c:v>
                </c:pt>
                <c:pt idx="515">
                  <c:v>460</c:v>
                </c:pt>
                <c:pt idx="516">
                  <c:v>420</c:v>
                </c:pt>
                <c:pt idx="517">
                  <c:v>390</c:v>
                </c:pt>
                <c:pt idx="518">
                  <c:v>360</c:v>
                </c:pt>
                <c:pt idx="519">
                  <c:v>370</c:v>
                </c:pt>
                <c:pt idx="520">
                  <c:v>380</c:v>
                </c:pt>
                <c:pt idx="521">
                  <c:v>390</c:v>
                </c:pt>
                <c:pt idx="522">
                  <c:v>400</c:v>
                </c:pt>
                <c:pt idx="523">
                  <c:v>390</c:v>
                </c:pt>
                <c:pt idx="524">
                  <c:v>380</c:v>
                </c:pt>
                <c:pt idx="525">
                  <c:v>370</c:v>
                </c:pt>
                <c:pt idx="526">
                  <c:v>360</c:v>
                </c:pt>
                <c:pt idx="527">
                  <c:v>350</c:v>
                </c:pt>
                <c:pt idx="528">
                  <c:v>340</c:v>
                </c:pt>
                <c:pt idx="529">
                  <c:v>330</c:v>
                </c:pt>
                <c:pt idx="530">
                  <c:v>370</c:v>
                </c:pt>
                <c:pt idx="531">
                  <c:v>400</c:v>
                </c:pt>
                <c:pt idx="532">
                  <c:v>450</c:v>
                </c:pt>
                <c:pt idx="533">
                  <c:v>450</c:v>
                </c:pt>
                <c:pt idx="534">
                  <c:v>450</c:v>
                </c:pt>
                <c:pt idx="535">
                  <c:v>400</c:v>
                </c:pt>
                <c:pt idx="536">
                  <c:v>350</c:v>
                </c:pt>
                <c:pt idx="537">
                  <c:v>300</c:v>
                </c:pt>
                <c:pt idx="538">
                  <c:v>250</c:v>
                </c:pt>
                <c:pt idx="539">
                  <c:v>272</c:v>
                </c:pt>
                <c:pt idx="540">
                  <c:v>294</c:v>
                </c:pt>
                <c:pt idx="541">
                  <c:v>316</c:v>
                </c:pt>
                <c:pt idx="542">
                  <c:v>338</c:v>
                </c:pt>
                <c:pt idx="543">
                  <c:v>360</c:v>
                </c:pt>
                <c:pt idx="544">
                  <c:v>382</c:v>
                </c:pt>
                <c:pt idx="545">
                  <c:v>404</c:v>
                </c:pt>
                <c:pt idx="546">
                  <c:v>426</c:v>
                </c:pt>
                <c:pt idx="547">
                  <c:v>448</c:v>
                </c:pt>
                <c:pt idx="548">
                  <c:v>470</c:v>
                </c:pt>
                <c:pt idx="549">
                  <c:v>492</c:v>
                </c:pt>
                <c:pt idx="550">
                  <c:v>514</c:v>
                </c:pt>
                <c:pt idx="551">
                  <c:v>536</c:v>
                </c:pt>
                <c:pt idx="552">
                  <c:v>558</c:v>
                </c:pt>
                <c:pt idx="553">
                  <c:v>580</c:v>
                </c:pt>
                <c:pt idx="554">
                  <c:v>602</c:v>
                </c:pt>
                <c:pt idx="555">
                  <c:v>624</c:v>
                </c:pt>
                <c:pt idx="556">
                  <c:v>646</c:v>
                </c:pt>
                <c:pt idx="557">
                  <c:v>668</c:v>
                </c:pt>
                <c:pt idx="558">
                  <c:v>690</c:v>
                </c:pt>
                <c:pt idx="559">
                  <c:v>712</c:v>
                </c:pt>
                <c:pt idx="560">
                  <c:v>677</c:v>
                </c:pt>
                <c:pt idx="561">
                  <c:v>642</c:v>
                </c:pt>
                <c:pt idx="562">
                  <c:v>607</c:v>
                </c:pt>
                <c:pt idx="563">
                  <c:v>572</c:v>
                </c:pt>
                <c:pt idx="564">
                  <c:v>537</c:v>
                </c:pt>
                <c:pt idx="565">
                  <c:v>500</c:v>
                </c:pt>
                <c:pt idx="566">
                  <c:v>515</c:v>
                </c:pt>
                <c:pt idx="567">
                  <c:v>530</c:v>
                </c:pt>
                <c:pt idx="568">
                  <c:v>545</c:v>
                </c:pt>
                <c:pt idx="569">
                  <c:v>560</c:v>
                </c:pt>
                <c:pt idx="570">
                  <c:v>575</c:v>
                </c:pt>
                <c:pt idx="571">
                  <c:v>590</c:v>
                </c:pt>
                <c:pt idx="572">
                  <c:v>605</c:v>
                </c:pt>
                <c:pt idx="573">
                  <c:v>620</c:v>
                </c:pt>
                <c:pt idx="574">
                  <c:v>635</c:v>
                </c:pt>
                <c:pt idx="575">
                  <c:v>640</c:v>
                </c:pt>
                <c:pt idx="576">
                  <c:v>620</c:v>
                </c:pt>
                <c:pt idx="577">
                  <c:v>600</c:v>
                </c:pt>
                <c:pt idx="578">
                  <c:v>580</c:v>
                </c:pt>
                <c:pt idx="579">
                  <c:v>560</c:v>
                </c:pt>
                <c:pt idx="580">
                  <c:v>540</c:v>
                </c:pt>
                <c:pt idx="581">
                  <c:v>520</c:v>
                </c:pt>
                <c:pt idx="582">
                  <c:v>500</c:v>
                </c:pt>
                <c:pt idx="583">
                  <c:v>480</c:v>
                </c:pt>
                <c:pt idx="584">
                  <c:v>460</c:v>
                </c:pt>
                <c:pt idx="585">
                  <c:v>440</c:v>
                </c:pt>
                <c:pt idx="586">
                  <c:v>420</c:v>
                </c:pt>
                <c:pt idx="587">
                  <c:v>400</c:v>
                </c:pt>
                <c:pt idx="588">
                  <c:v>380</c:v>
                </c:pt>
                <c:pt idx="589">
                  <c:v>360</c:v>
                </c:pt>
                <c:pt idx="590">
                  <c:v>340</c:v>
                </c:pt>
                <c:pt idx="591">
                  <c:v>320</c:v>
                </c:pt>
                <c:pt idx="592">
                  <c:v>300</c:v>
                </c:pt>
                <c:pt idx="593">
                  <c:v>310</c:v>
                </c:pt>
                <c:pt idx="594">
                  <c:v>320</c:v>
                </c:pt>
                <c:pt idx="595">
                  <c:v>330</c:v>
                </c:pt>
                <c:pt idx="596">
                  <c:v>340</c:v>
                </c:pt>
                <c:pt idx="597">
                  <c:v>350</c:v>
                </c:pt>
                <c:pt idx="598">
                  <c:v>360</c:v>
                </c:pt>
                <c:pt idx="599">
                  <c:v>370</c:v>
                </c:pt>
                <c:pt idx="600">
                  <c:v>400</c:v>
                </c:pt>
                <c:pt idx="601">
                  <c:v>450</c:v>
                </c:pt>
                <c:pt idx="602">
                  <c:v>500</c:v>
                </c:pt>
              </c:numCache>
            </c:numRef>
          </c:yVal>
          <c:smooth val="1"/>
        </c:ser>
        <c:axId val="93619712"/>
        <c:axId val="93621248"/>
      </c:scatterChart>
      <c:valAx>
        <c:axId val="93619712"/>
        <c:scaling>
          <c:orientation val="minMax"/>
          <c:max val="2179"/>
          <c:min val="-2457.66"/>
        </c:scaling>
        <c:axPos val="b"/>
        <c:majorGridlines/>
        <c:numFmt formatCode="0" sourceLinked="1"/>
        <c:tickLblPos val="nextTo"/>
        <c:txPr>
          <a:bodyPr/>
          <a:lstStyle/>
          <a:p>
            <a:pPr>
              <a:defRPr sz="1200" b="1" i="0" baseline="0"/>
            </a:pPr>
            <a:endParaRPr lang="en-US"/>
          </a:p>
        </c:txPr>
        <c:crossAx val="93621248"/>
        <c:crosses val="autoZero"/>
        <c:crossBetween val="midCat"/>
        <c:majorUnit val="515.16"/>
        <c:minorUnit val="200"/>
      </c:valAx>
      <c:valAx>
        <c:axId val="93621248"/>
        <c:scaling>
          <c:orientation val="minMax"/>
          <c:max val="1000"/>
          <c:min val="100"/>
        </c:scaling>
        <c:axPos val="l"/>
        <c:majorGridlines/>
        <c:numFmt formatCode="0" sourceLinked="1"/>
        <c:tickLblPos val="nextTo"/>
        <c:crossAx val="93619712"/>
        <c:crossesAt val="-5000"/>
        <c:crossBetween val="midCat"/>
        <c:majorUnit val="100"/>
        <c:minorUnit val="100"/>
      </c:valAx>
    </c:plotArea>
    <c:plotVisOnly val="1"/>
  </c:chart>
  <c:spPr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12</xdr:col>
      <xdr:colOff>85724</xdr:colOff>
      <xdr:row>22</xdr:row>
      <xdr:rowOff>161926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1</xdr:rowOff>
    </xdr:from>
    <xdr:to>
      <xdr:col>12</xdr:col>
      <xdr:colOff>85724</xdr:colOff>
      <xdr:row>40</xdr:row>
      <xdr:rowOff>19051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2.51767E-7</cdr:y>
    </cdr:from>
    <cdr:to>
      <cdr:x>0.02703</cdr:x>
      <cdr:y>0.06482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"/>
          <a:ext cx="200025" cy="257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600" b="1"/>
        </a:p>
      </cdr:txBody>
    </cdr:sp>
  </cdr:relSizeAnchor>
  <cdr:relSizeAnchor xmlns:cdr="http://schemas.openxmlformats.org/drawingml/2006/chartDrawing">
    <cdr:from>
      <cdr:x>0.28829</cdr:x>
      <cdr:y>0</cdr:y>
    </cdr:from>
    <cdr:to>
      <cdr:x>0.78121</cdr:x>
      <cdr:y>0.16307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133601" y="0"/>
          <a:ext cx="3648074" cy="647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000" b="1"/>
            <a:t>Cycles in Dominant Civilizations </a:t>
          </a:r>
        </a:p>
        <a:p xmlns:a="http://schemas.openxmlformats.org/drawingml/2006/main">
          <a:pPr algn="ctr"/>
          <a:r>
            <a:rPr lang="en-US" sz="1400" b="1"/>
            <a:t>Grindlines at 516-Year</a:t>
          </a:r>
          <a:r>
            <a:rPr lang="en-US" sz="1400" b="1" baseline="0"/>
            <a:t> Intervals</a:t>
          </a:r>
          <a:endParaRPr lang="en-US" sz="1400" b="1"/>
        </a:p>
      </cdr:txBody>
    </cdr:sp>
  </cdr:relSizeAnchor>
  <cdr:relSizeAnchor xmlns:cdr="http://schemas.openxmlformats.org/drawingml/2006/chartDrawing">
    <cdr:from>
      <cdr:x>0.00521</cdr:x>
      <cdr:y>0.22063</cdr:y>
    </cdr:from>
    <cdr:to>
      <cdr:x>0.04633</cdr:x>
      <cdr:y>0.77112</cdr:y>
    </cdr:to>
    <cdr:sp macro="" textlink="">
      <cdr:nvSpPr>
        <cdr:cNvPr id="6" name="TextBox 5"/>
        <cdr:cNvSpPr txBox="1"/>
      </cdr:nvSpPr>
      <cdr:spPr>
        <a:xfrm xmlns:a="http://schemas.openxmlformats.org/drawingml/2006/main" rot="16200000">
          <a:off x="-902531" y="1817404"/>
          <a:ext cx="2186506" cy="304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600" b="1"/>
            <a:t>Relative Strength Index</a:t>
          </a:r>
        </a:p>
      </cdr:txBody>
    </cdr:sp>
  </cdr:relSizeAnchor>
  <cdr:relSizeAnchor xmlns:cdr="http://schemas.openxmlformats.org/drawingml/2006/chartDrawing">
    <cdr:from>
      <cdr:x>0.5058</cdr:x>
      <cdr:y>0.91475</cdr:y>
    </cdr:from>
    <cdr:to>
      <cdr:x>0.58679</cdr:x>
      <cdr:y>0.99041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743358" y="3633319"/>
          <a:ext cx="599401" cy="3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600" b="1"/>
            <a:t>Year</a:t>
          </a:r>
        </a:p>
      </cdr:txBody>
    </cdr:sp>
  </cdr:relSizeAnchor>
  <cdr:relSizeAnchor xmlns:cdr="http://schemas.openxmlformats.org/drawingml/2006/chartDrawing">
    <cdr:from>
      <cdr:x>0.7529</cdr:x>
      <cdr:y>0.91846</cdr:y>
    </cdr:from>
    <cdr:to>
      <cdr:x>0.99158</cdr:x>
      <cdr:y>0.99583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5572124" y="3648075"/>
          <a:ext cx="1766483" cy="3072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Data Source:</a:t>
          </a:r>
          <a:r>
            <a:rPr lang="en-US" sz="1100" baseline="0"/>
            <a:t>  Puetz, 2009</a:t>
          </a:r>
          <a:endParaRPr lang="en-US" sz="1100"/>
        </a:p>
      </cdr:txBody>
    </cdr:sp>
  </cdr:relSizeAnchor>
  <cdr:relSizeAnchor xmlns:cdr="http://schemas.openxmlformats.org/drawingml/2006/chartDrawing">
    <cdr:from>
      <cdr:x>0.27414</cdr:x>
      <cdr:y>0.74341</cdr:y>
    </cdr:from>
    <cdr:to>
      <cdr:x>0.39383</cdr:x>
      <cdr:y>0.81295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2028860" y="2952762"/>
          <a:ext cx="885816" cy="2762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/>
            <a:t>Chinese</a:t>
          </a:r>
        </a:p>
      </cdr:txBody>
    </cdr:sp>
  </cdr:relSizeAnchor>
  <cdr:relSizeAnchor xmlns:cdr="http://schemas.openxmlformats.org/drawingml/2006/chartDrawing">
    <cdr:from>
      <cdr:x>0.26512</cdr:x>
      <cdr:y>0.58273</cdr:y>
    </cdr:from>
    <cdr:to>
      <cdr:x>0.45045</cdr:x>
      <cdr:y>0.65228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1962133" y="2314571"/>
          <a:ext cx="1371613" cy="2762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rgbClr val="7030A0"/>
              </a:solidFill>
            </a:rPr>
            <a:t>Meso-American</a:t>
          </a:r>
        </a:p>
      </cdr:txBody>
    </cdr:sp>
  </cdr:relSizeAnchor>
  <cdr:relSizeAnchor xmlns:cdr="http://schemas.openxmlformats.org/drawingml/2006/chartDrawing">
    <cdr:from>
      <cdr:x>0.11454</cdr:x>
      <cdr:y>0.36691</cdr:y>
    </cdr:from>
    <cdr:to>
      <cdr:x>0.23681</cdr:x>
      <cdr:y>0.43885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847694" y="1457329"/>
          <a:ext cx="904911" cy="2857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rgbClr val="C00000"/>
              </a:solidFill>
            </a:rPr>
            <a:t>Egyptian</a:t>
          </a:r>
        </a:p>
      </cdr:txBody>
    </cdr:sp>
  </cdr:relSizeAnchor>
  <cdr:relSizeAnchor xmlns:cdr="http://schemas.openxmlformats.org/drawingml/2006/chartDrawing">
    <cdr:from>
      <cdr:x>0.46847</cdr:x>
      <cdr:y>0.13429</cdr:y>
    </cdr:from>
    <cdr:to>
      <cdr:x>0.55856</cdr:x>
      <cdr:y>0.20383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3467126" y="533406"/>
          <a:ext cx="666749" cy="2762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rgbClr val="00B0F0"/>
              </a:solidFill>
            </a:rPr>
            <a:t>Greek</a:t>
          </a:r>
        </a:p>
      </cdr:txBody>
    </cdr:sp>
  </cdr:relSizeAnchor>
  <cdr:relSizeAnchor xmlns:cdr="http://schemas.openxmlformats.org/drawingml/2006/chartDrawing">
    <cdr:from>
      <cdr:x>0.60746</cdr:x>
      <cdr:y>0.13669</cdr:y>
    </cdr:from>
    <cdr:to>
      <cdr:x>0.70785</cdr:x>
      <cdr:y>0.21103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4495765" y="542938"/>
          <a:ext cx="742979" cy="295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rgbClr val="FF0000"/>
              </a:solidFill>
            </a:rPr>
            <a:t>Roman</a:t>
          </a:r>
        </a:p>
      </cdr:txBody>
    </cdr:sp>
  </cdr:relSizeAnchor>
  <cdr:relSizeAnchor xmlns:cdr="http://schemas.openxmlformats.org/drawingml/2006/chartDrawing">
    <cdr:from>
      <cdr:x>0.70914</cdr:x>
      <cdr:y>0.13669</cdr:y>
    </cdr:from>
    <cdr:to>
      <cdr:x>0.83398</cdr:x>
      <cdr:y>0.20623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5248299" y="542931"/>
          <a:ext cx="923931" cy="2762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rgbClr val="00B050"/>
              </a:solidFill>
            </a:rPr>
            <a:t>Byzantine</a:t>
          </a:r>
        </a:p>
      </cdr:txBody>
    </cdr:sp>
  </cdr:relSizeAnchor>
  <cdr:relSizeAnchor xmlns:cdr="http://schemas.openxmlformats.org/drawingml/2006/chartDrawing">
    <cdr:from>
      <cdr:x>0.82497</cdr:x>
      <cdr:y>0.1343</cdr:y>
    </cdr:from>
    <cdr:to>
      <cdr:x>0.95495</cdr:x>
      <cdr:y>0.20384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6105548" y="533413"/>
          <a:ext cx="961972" cy="2762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bg1">
                  <a:lumMod val="75000"/>
                </a:schemeClr>
              </a:solidFill>
            </a:rPr>
            <a:t>Ottoman</a:t>
          </a:r>
        </a:p>
      </cdr:txBody>
    </cdr:sp>
  </cdr:relSizeAnchor>
  <cdr:relSizeAnchor xmlns:cdr="http://schemas.openxmlformats.org/drawingml/2006/chartDrawing">
    <cdr:from>
      <cdr:x>0.82626</cdr:x>
      <cdr:y>0.08634</cdr:y>
    </cdr:from>
    <cdr:to>
      <cdr:x>0.95625</cdr:x>
      <cdr:y>0.15348</cdr:y>
    </cdr:to>
    <cdr:sp macro="" textlink="">
      <cdr:nvSpPr>
        <cdr:cNvPr id="16" name="TextBox 15"/>
        <cdr:cNvSpPr txBox="1"/>
      </cdr:nvSpPr>
      <cdr:spPr>
        <a:xfrm xmlns:a="http://schemas.openxmlformats.org/drawingml/2006/main">
          <a:off x="6115065" y="342920"/>
          <a:ext cx="962046" cy="26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rgbClr val="FFC000"/>
              </a:solidFill>
            </a:rPr>
            <a:t>Spanish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2.17815E-7</cdr:y>
    </cdr:from>
    <cdr:to>
      <cdr:x>0.01544</cdr:x>
      <cdr:y>0.06482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"/>
          <a:ext cx="114300" cy="2975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600" b="1"/>
        </a:p>
      </cdr:txBody>
    </cdr:sp>
  </cdr:relSizeAnchor>
  <cdr:relSizeAnchor xmlns:cdr="http://schemas.openxmlformats.org/drawingml/2006/chartDrawing">
    <cdr:from>
      <cdr:x>0.25097</cdr:x>
      <cdr:y>0</cdr:y>
    </cdr:from>
    <cdr:to>
      <cdr:x>0.84556</cdr:x>
      <cdr:y>0.06944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857376" y="0"/>
          <a:ext cx="4400550" cy="318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2000" b="1"/>
            <a:t>516-Year Cycle in Chinese Civilizations</a:t>
          </a:r>
        </a:p>
      </cdr:txBody>
    </cdr:sp>
  </cdr:relSizeAnchor>
  <cdr:relSizeAnchor xmlns:cdr="http://schemas.openxmlformats.org/drawingml/2006/chartDrawing">
    <cdr:from>
      <cdr:x>0.00479</cdr:x>
      <cdr:y>0.17635</cdr:y>
    </cdr:from>
    <cdr:to>
      <cdr:x>0.04591</cdr:x>
      <cdr:y>0.67535</cdr:y>
    </cdr:to>
    <cdr:sp macro="" textlink="">
      <cdr:nvSpPr>
        <cdr:cNvPr id="6" name="TextBox 5"/>
        <cdr:cNvSpPr txBox="1"/>
      </cdr:nvSpPr>
      <cdr:spPr>
        <a:xfrm xmlns:a="http://schemas.openxmlformats.org/drawingml/2006/main" rot="16200000">
          <a:off x="-957859" y="1802932"/>
          <a:ext cx="2290943" cy="304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600" b="1"/>
            <a:t>Relative Strength Index</a:t>
          </a:r>
        </a:p>
      </cdr:txBody>
    </cdr:sp>
  </cdr:relSizeAnchor>
  <cdr:relSizeAnchor xmlns:cdr="http://schemas.openxmlformats.org/drawingml/2006/chartDrawing">
    <cdr:from>
      <cdr:x>0.52253</cdr:x>
      <cdr:y>0.92097</cdr:y>
    </cdr:from>
    <cdr:to>
      <cdr:x>0.60352</cdr:x>
      <cdr:y>0.98083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867205" y="4228238"/>
          <a:ext cx="599401" cy="2748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600" b="1"/>
            <a:t>Year</a:t>
          </a:r>
        </a:p>
      </cdr:txBody>
    </cdr:sp>
  </cdr:relSizeAnchor>
  <cdr:relSizeAnchor xmlns:cdr="http://schemas.openxmlformats.org/drawingml/2006/chartDrawing">
    <cdr:from>
      <cdr:x>0.75804</cdr:x>
      <cdr:y>0.92725</cdr:y>
    </cdr:from>
    <cdr:to>
      <cdr:x>0.99672</cdr:x>
      <cdr:y>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5610225" y="4257064"/>
          <a:ext cx="1766445" cy="3339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Data Source:</a:t>
          </a:r>
          <a:r>
            <a:rPr lang="en-US" sz="1100" baseline="0"/>
            <a:t>  Puetz, 2009</a:t>
          </a:r>
          <a:endParaRPr lang="en-US" sz="1100"/>
        </a:p>
      </cdr:txBody>
    </cdr:sp>
  </cdr:relSizeAnchor>
  <cdr:relSizeAnchor xmlns:cdr="http://schemas.openxmlformats.org/drawingml/2006/chartDrawing">
    <cdr:from>
      <cdr:x>0.17568</cdr:x>
      <cdr:y>0.35104</cdr:y>
    </cdr:from>
    <cdr:to>
      <cdr:x>0.20335</cdr:x>
      <cdr:y>0.56365</cdr:y>
    </cdr:to>
    <cdr:sp macro="" textlink="">
      <cdr:nvSpPr>
        <cdr:cNvPr id="9" name="TextBox 8"/>
        <cdr:cNvSpPr txBox="1"/>
      </cdr:nvSpPr>
      <cdr:spPr>
        <a:xfrm xmlns:a="http://schemas.openxmlformats.org/drawingml/2006/main" rot="16200000">
          <a:off x="868949" y="2193347"/>
          <a:ext cx="1067222" cy="204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 b="1"/>
            <a:t>Xia  Dynasty</a:t>
          </a:r>
        </a:p>
      </cdr:txBody>
    </cdr:sp>
  </cdr:relSizeAnchor>
  <cdr:relSizeAnchor xmlns:cdr="http://schemas.openxmlformats.org/drawingml/2006/chartDrawing">
    <cdr:from>
      <cdr:x>0.26448</cdr:x>
      <cdr:y>0.19028</cdr:y>
    </cdr:from>
    <cdr:to>
      <cdr:x>0.29601</cdr:x>
      <cdr:y>0.43754</cdr:y>
    </cdr:to>
    <cdr:sp macro="" textlink="">
      <cdr:nvSpPr>
        <cdr:cNvPr id="10" name="TextBox 9"/>
        <cdr:cNvSpPr txBox="1"/>
      </cdr:nvSpPr>
      <cdr:spPr>
        <a:xfrm xmlns:a="http://schemas.openxmlformats.org/drawingml/2006/main" rot="16200000">
          <a:off x="1506503" y="1324520"/>
          <a:ext cx="1135183" cy="2333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 b="1"/>
            <a:t>Shang  Dynasty</a:t>
          </a:r>
        </a:p>
      </cdr:txBody>
    </cdr:sp>
  </cdr:relSizeAnchor>
  <cdr:relSizeAnchor xmlns:cdr="http://schemas.openxmlformats.org/drawingml/2006/chartDrawing">
    <cdr:from>
      <cdr:x>0.36229</cdr:x>
      <cdr:y>0.20351</cdr:y>
    </cdr:from>
    <cdr:to>
      <cdr:x>0.39383</cdr:x>
      <cdr:y>0.44152</cdr:y>
    </cdr:to>
    <cdr:sp macro="" textlink="">
      <cdr:nvSpPr>
        <cdr:cNvPr id="11" name="TextBox 10"/>
        <cdr:cNvSpPr txBox="1"/>
      </cdr:nvSpPr>
      <cdr:spPr>
        <a:xfrm xmlns:a="http://schemas.openxmlformats.org/drawingml/2006/main" rot="16200000">
          <a:off x="2251615" y="1363981"/>
          <a:ext cx="1092716" cy="233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 b="1"/>
            <a:t>Western </a:t>
          </a:r>
          <a:r>
            <a:rPr lang="en-US" sz="1100" b="1" baseline="0"/>
            <a:t> Zhou</a:t>
          </a:r>
          <a:endParaRPr lang="en-US" sz="1100" b="1"/>
        </a:p>
      </cdr:txBody>
    </cdr:sp>
  </cdr:relSizeAnchor>
  <cdr:relSizeAnchor xmlns:cdr="http://schemas.openxmlformats.org/drawingml/2006/chartDrawing">
    <cdr:from>
      <cdr:x>0.45624</cdr:x>
      <cdr:y>0.22391</cdr:y>
    </cdr:from>
    <cdr:to>
      <cdr:x>0.48649</cdr:x>
      <cdr:y>0.44472</cdr:y>
    </cdr:to>
    <cdr:sp macro="" textlink="">
      <cdr:nvSpPr>
        <cdr:cNvPr id="12" name="TextBox 11"/>
        <cdr:cNvSpPr txBox="1"/>
      </cdr:nvSpPr>
      <cdr:spPr>
        <a:xfrm xmlns:a="http://schemas.openxmlformats.org/drawingml/2006/main" rot="16200000">
          <a:off x="2934324" y="1566241"/>
          <a:ext cx="1108418" cy="2238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 b="1"/>
            <a:t>Eastern  Zhou</a:t>
          </a:r>
        </a:p>
      </cdr:txBody>
    </cdr:sp>
  </cdr:relSizeAnchor>
  <cdr:relSizeAnchor xmlns:cdr="http://schemas.openxmlformats.org/drawingml/2006/chartDrawing">
    <cdr:from>
      <cdr:x>0.54955</cdr:x>
      <cdr:y>0.03942</cdr:y>
    </cdr:from>
    <cdr:to>
      <cdr:x>0.58172</cdr:x>
      <cdr:y>0.25796</cdr:y>
    </cdr:to>
    <cdr:sp macro="" textlink="">
      <cdr:nvSpPr>
        <cdr:cNvPr id="13" name="TextBox 12"/>
        <cdr:cNvSpPr txBox="1"/>
      </cdr:nvSpPr>
      <cdr:spPr>
        <a:xfrm xmlns:a="http://schemas.openxmlformats.org/drawingml/2006/main" rot="16200000">
          <a:off x="3684555" y="563597"/>
          <a:ext cx="1003333" cy="2380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 b="1"/>
            <a:t>Han  Dynasty</a:t>
          </a:r>
        </a:p>
      </cdr:txBody>
    </cdr:sp>
  </cdr:relSizeAnchor>
  <cdr:relSizeAnchor xmlns:cdr="http://schemas.openxmlformats.org/drawingml/2006/chartDrawing">
    <cdr:from>
      <cdr:x>0.64414</cdr:x>
      <cdr:y>0.03527</cdr:y>
    </cdr:from>
    <cdr:to>
      <cdr:x>0.67954</cdr:x>
      <cdr:y>0.26717</cdr:y>
    </cdr:to>
    <cdr:sp macro="" textlink="">
      <cdr:nvSpPr>
        <cdr:cNvPr id="14" name="TextBox 13"/>
        <cdr:cNvSpPr txBox="1"/>
      </cdr:nvSpPr>
      <cdr:spPr>
        <a:xfrm xmlns:a="http://schemas.openxmlformats.org/drawingml/2006/main" rot="16200000">
          <a:off x="4365894" y="563260"/>
          <a:ext cx="1064667" cy="261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 b="1"/>
            <a:t>Tang  Dynasty</a:t>
          </a:r>
        </a:p>
      </cdr:txBody>
    </cdr:sp>
  </cdr:relSizeAnchor>
  <cdr:relSizeAnchor xmlns:cdr="http://schemas.openxmlformats.org/drawingml/2006/chartDrawing">
    <cdr:from>
      <cdr:x>0.73938</cdr:x>
      <cdr:y>0.25934</cdr:y>
    </cdr:from>
    <cdr:to>
      <cdr:x>0.7722</cdr:x>
      <cdr:y>0.5067</cdr:y>
    </cdr:to>
    <cdr:sp macro="" textlink="">
      <cdr:nvSpPr>
        <cdr:cNvPr id="15" name="TextBox 14"/>
        <cdr:cNvSpPr txBox="1"/>
      </cdr:nvSpPr>
      <cdr:spPr>
        <a:xfrm xmlns:a="http://schemas.openxmlformats.org/drawingml/2006/main" rot="16200000">
          <a:off x="5025722" y="1637006"/>
          <a:ext cx="1135661" cy="2428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 b="1"/>
            <a:t>Yuan  Dynasty</a:t>
          </a:r>
        </a:p>
      </cdr:txBody>
    </cdr:sp>
  </cdr:relSizeAnchor>
  <cdr:relSizeAnchor xmlns:cdr="http://schemas.openxmlformats.org/drawingml/2006/chartDrawing">
    <cdr:from>
      <cdr:x>0.83205</cdr:x>
      <cdr:y>0.10301</cdr:y>
    </cdr:from>
    <cdr:to>
      <cdr:x>0.86293</cdr:x>
      <cdr:y>0.3459</cdr:y>
    </cdr:to>
    <cdr:sp macro="" textlink="">
      <cdr:nvSpPr>
        <cdr:cNvPr id="16" name="TextBox 15"/>
        <cdr:cNvSpPr txBox="1"/>
      </cdr:nvSpPr>
      <cdr:spPr>
        <a:xfrm xmlns:a="http://schemas.openxmlformats.org/drawingml/2006/main" rot="16200000">
          <a:off x="5581651" y="1162050"/>
          <a:ext cx="13811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 b="1"/>
            <a:t>Ming  Dynasty</a:t>
          </a:r>
        </a:p>
      </cdr:txBody>
    </cdr:sp>
  </cdr:relSizeAnchor>
  <cdr:relSizeAnchor xmlns:cdr="http://schemas.openxmlformats.org/drawingml/2006/chartDrawing">
    <cdr:from>
      <cdr:x>0.923</cdr:x>
      <cdr:y>0.11878</cdr:y>
    </cdr:from>
    <cdr:to>
      <cdr:x>0.96156</cdr:x>
      <cdr:y>0.47115</cdr:y>
    </cdr:to>
    <cdr:sp macro="" textlink="">
      <cdr:nvSpPr>
        <cdr:cNvPr id="17" name="TextBox 16"/>
        <cdr:cNvSpPr txBox="1"/>
      </cdr:nvSpPr>
      <cdr:spPr>
        <a:xfrm xmlns:a="http://schemas.openxmlformats.org/drawingml/2006/main" rot="16200000">
          <a:off x="6089343" y="1337939"/>
          <a:ext cx="1768784" cy="2853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 b="1"/>
            <a:t>Market-Based  Economy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6400000</xdr:colOff>
      <xdr:row>40</xdr:row>
      <xdr:rowOff>113381</xdr:rowOff>
    </xdr:to>
    <xdr:pic>
      <xdr:nvPicPr>
        <xdr:cNvPr id="2" name="Picture 1" descr="18-1 - Civilization_Pgram_516-yr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5715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6400000</xdr:colOff>
      <xdr:row>84</xdr:row>
      <xdr:rowOff>113381</xdr:rowOff>
    </xdr:to>
    <xdr:pic>
      <xdr:nvPicPr>
        <xdr:cNvPr id="3" name="Picture 2" descr="18-2 - Civilization_Pgram_1548-yr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2900" y="91440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784"/>
  <sheetViews>
    <sheetView topLeftCell="U1" workbookViewId="0">
      <pane ySplit="1" topLeftCell="A2" activePane="bottomLeft" state="frozen"/>
      <selection pane="bottomLeft" activeCell="V1" sqref="V1"/>
    </sheetView>
  </sheetViews>
  <sheetFormatPr defaultRowHeight="15"/>
  <cols>
    <col min="1" max="1" width="6.5703125" style="8" customWidth="1"/>
    <col min="2" max="2" width="9.140625" style="8"/>
    <col min="3" max="3" width="1.7109375" customWidth="1"/>
    <col min="4" max="4" width="12.42578125" style="8" customWidth="1"/>
    <col min="5" max="5" width="1.85546875" customWidth="1"/>
    <col min="6" max="6" width="8.140625" style="8" customWidth="1"/>
    <col min="7" max="7" width="1.42578125" customWidth="1"/>
    <col min="8" max="8" width="9.140625" style="8"/>
    <col min="9" max="9" width="1.42578125" customWidth="1"/>
    <col min="10" max="10" width="9.140625" style="8"/>
    <col min="11" max="11" width="1.5703125" customWidth="1"/>
    <col min="12" max="12" width="9.140625" style="8"/>
    <col min="13" max="13" width="1.85546875" customWidth="1"/>
    <col min="14" max="14" width="9.85546875" style="8" customWidth="1"/>
    <col min="15" max="15" width="2.140625" customWidth="1"/>
    <col min="16" max="16" width="9.140625" style="8"/>
    <col min="17" max="17" width="2" customWidth="1"/>
    <col min="18" max="18" width="9.140625" style="8"/>
    <col min="19" max="19" width="6.28515625" customWidth="1"/>
    <col min="20" max="20" width="11.5703125" customWidth="1"/>
    <col min="21" max="21" width="3.7109375" style="12" customWidth="1"/>
    <col min="22" max="22" width="11.42578125" customWidth="1"/>
    <col min="24" max="24" width="9.28515625" customWidth="1"/>
    <col min="25" max="25" width="7" customWidth="1"/>
    <col min="26" max="26" width="7.140625" customWidth="1"/>
    <col min="27" max="27" width="7.28515625" customWidth="1"/>
    <col min="28" max="28" width="0.5703125" customWidth="1"/>
    <col min="29" max="29" width="8.85546875" customWidth="1"/>
    <col min="30" max="30" width="8.28515625" customWidth="1"/>
    <col min="31" max="31" width="5.85546875" customWidth="1"/>
    <col min="32" max="32" width="9.85546875" customWidth="1"/>
    <col min="33" max="33" width="3.7109375" customWidth="1"/>
    <col min="34" max="34" width="11.140625" customWidth="1"/>
    <col min="36" max="36" width="9.85546875" customWidth="1"/>
    <col min="37" max="37" width="7.28515625" style="43" customWidth="1"/>
    <col min="38" max="38" width="7.5703125" customWidth="1"/>
    <col min="39" max="39" width="7.85546875" style="50" customWidth="1"/>
    <col min="40" max="40" width="0.5703125" customWidth="1"/>
    <col min="41" max="41" width="9.7109375" customWidth="1"/>
    <col min="42" max="42" width="8" customWidth="1"/>
    <col min="43" max="43" width="6" customWidth="1"/>
    <col min="44" max="44" width="13.42578125" customWidth="1"/>
    <col min="45" max="45" width="3.7109375" customWidth="1"/>
  </cols>
  <sheetData>
    <row r="1" spans="1:45" ht="15.75">
      <c r="A1" s="6" t="s">
        <v>0</v>
      </c>
      <c r="B1" s="6" t="s">
        <v>7</v>
      </c>
      <c r="C1" s="1" t="s">
        <v>10</v>
      </c>
      <c r="D1" s="6" t="s">
        <v>1</v>
      </c>
      <c r="E1" s="1" t="s">
        <v>10</v>
      </c>
      <c r="F1" s="6" t="s">
        <v>2</v>
      </c>
      <c r="G1" s="1" t="s">
        <v>10</v>
      </c>
      <c r="H1" s="6" t="s">
        <v>3</v>
      </c>
      <c r="I1" s="1" t="s">
        <v>10</v>
      </c>
      <c r="J1" s="6" t="s">
        <v>4</v>
      </c>
      <c r="K1" s="1" t="s">
        <v>10</v>
      </c>
      <c r="L1" s="6" t="s">
        <v>5</v>
      </c>
      <c r="M1" s="1" t="s">
        <v>10</v>
      </c>
      <c r="N1" s="6" t="s">
        <v>8</v>
      </c>
      <c r="O1" s="1" t="s">
        <v>10</v>
      </c>
      <c r="P1" s="6" t="s">
        <v>9</v>
      </c>
      <c r="Q1" s="1" t="s">
        <v>10</v>
      </c>
      <c r="R1" s="6" t="s">
        <v>6</v>
      </c>
      <c r="S1" s="2" t="s">
        <v>327</v>
      </c>
      <c r="T1" s="2" t="s">
        <v>294</v>
      </c>
      <c r="V1" s="26" t="s">
        <v>295</v>
      </c>
      <c r="W1" s="21" t="s">
        <v>296</v>
      </c>
      <c r="X1" s="21" t="s">
        <v>309</v>
      </c>
      <c r="Y1" s="19" t="s">
        <v>297</v>
      </c>
      <c r="Z1" s="19" t="s">
        <v>310</v>
      </c>
      <c r="AA1" s="42" t="s">
        <v>322</v>
      </c>
      <c r="AB1" s="24"/>
      <c r="AC1" s="32" t="s">
        <v>316</v>
      </c>
      <c r="AD1" s="32" t="s">
        <v>319</v>
      </c>
      <c r="AE1" s="35" t="s">
        <v>315</v>
      </c>
      <c r="AF1" s="48" t="s">
        <v>330</v>
      </c>
      <c r="AG1" s="17"/>
      <c r="AH1" s="26" t="s">
        <v>295</v>
      </c>
      <c r="AI1" s="21" t="s">
        <v>296</v>
      </c>
      <c r="AJ1" s="21" t="s">
        <v>312</v>
      </c>
      <c r="AK1" s="19" t="s">
        <v>297</v>
      </c>
      <c r="AL1" s="19" t="s">
        <v>313</v>
      </c>
      <c r="AM1" s="49" t="s">
        <v>314</v>
      </c>
      <c r="AN1" s="24"/>
      <c r="AO1" s="32" t="s">
        <v>318</v>
      </c>
      <c r="AP1" s="32" t="s">
        <v>319</v>
      </c>
      <c r="AQ1" s="35" t="s">
        <v>315</v>
      </c>
      <c r="AR1" s="32" t="s">
        <v>329</v>
      </c>
      <c r="AS1" s="17"/>
    </row>
    <row r="2" spans="1:45" ht="15.75">
      <c r="A2" s="7">
        <v>-4010</v>
      </c>
      <c r="B2" s="6"/>
      <c r="C2" s="1"/>
      <c r="D2" s="6"/>
      <c r="E2" s="4" t="s">
        <v>27</v>
      </c>
      <c r="F2" s="7">
        <v>2100</v>
      </c>
      <c r="G2" s="4" t="s">
        <v>27</v>
      </c>
      <c r="H2" s="6"/>
      <c r="I2" s="4" t="s">
        <v>27</v>
      </c>
      <c r="J2" s="6"/>
      <c r="K2" s="1"/>
      <c r="L2" s="6"/>
      <c r="M2" s="1"/>
      <c r="N2" s="6"/>
      <c r="O2" s="1"/>
      <c r="P2" s="6"/>
      <c r="Q2" s="1"/>
      <c r="R2" s="6"/>
      <c r="S2" s="5">
        <v>-4010</v>
      </c>
      <c r="T2" s="6">
        <f>F2-2000</f>
        <v>100</v>
      </c>
      <c r="V2" s="25" t="s">
        <v>298</v>
      </c>
      <c r="W2" s="22">
        <f>X2-(57.2861093837796/2)</f>
        <v>-3578.7389926918895</v>
      </c>
      <c r="X2" s="22">
        <v>-3550.0959379999999</v>
      </c>
      <c r="Y2" s="34">
        <f t="shared" ref="Y2:Y65" si="0">AVERAGEIFS(Composite,Year,"&gt;"&amp;W2,Year,"&lt;="&amp;W3)</f>
        <v>205</v>
      </c>
      <c r="Z2" s="34"/>
      <c r="AA2" s="22"/>
      <c r="AB2" s="20"/>
      <c r="AC2" s="31">
        <f t="shared" ref="AC2:AC33" si="1" xml:space="preserve"> SIN((2*PI()*(X2-2000+AD2)/515.574984454017) + 2.187804708)</f>
        <v>0.56382026129874585</v>
      </c>
      <c r="AD2" s="31">
        <v>-251.6</v>
      </c>
      <c r="AE2" s="36">
        <v>-4</v>
      </c>
      <c r="AF2" s="31">
        <f>CORREL(AA10:AA93,AC14:AC97)</f>
        <v>-0.60141884132128787</v>
      </c>
      <c r="AG2" s="18"/>
      <c r="AH2" s="25" t="s">
        <v>298</v>
      </c>
      <c r="AI2" s="22">
        <f>AJ2-(171.858328151339/2)</f>
        <v>-5182.7500450756688</v>
      </c>
      <c r="AJ2" s="22">
        <v>-5096.8208809999996</v>
      </c>
      <c r="AK2" s="34"/>
      <c r="AL2" s="34"/>
      <c r="AM2" s="39"/>
      <c r="AN2" s="20"/>
      <c r="AO2" s="31">
        <f t="shared" ref="AO2:AO48" si="2" xml:space="preserve"> SIN((2*PI()*(AJ2-2000+AP2)/1546.72495336205) + 1.776465808)</f>
        <v>-0.99990900996895282</v>
      </c>
      <c r="AP2" s="31">
        <v>89.25</v>
      </c>
      <c r="AQ2" s="36">
        <v>-4</v>
      </c>
      <c r="AR2" s="31">
        <f>CORREL(AM12:AM39,AO16:AO43)</f>
        <v>-0.45707607978313164</v>
      </c>
      <c r="AS2" s="18"/>
    </row>
    <row r="3" spans="1:45" ht="15.75">
      <c r="A3" s="8">
        <v>-4000</v>
      </c>
      <c r="E3" t="s">
        <v>14</v>
      </c>
      <c r="F3" s="7">
        <f>F2+50</f>
        <v>2150</v>
      </c>
      <c r="G3" t="s">
        <v>14</v>
      </c>
      <c r="I3" t="s">
        <v>14</v>
      </c>
      <c r="S3">
        <f>A3</f>
        <v>-4000</v>
      </c>
      <c r="T3" s="6">
        <f t="shared" ref="T3:T66" si="3">F3-2000</f>
        <v>150</v>
      </c>
      <c r="V3" s="27" t="s">
        <v>308</v>
      </c>
      <c r="W3" s="22">
        <f>W2+57.2861093837796</f>
        <v>-3521.4528833081099</v>
      </c>
      <c r="X3" s="22">
        <f>X2+57.2861093837796</f>
        <v>-3492.8098286162203</v>
      </c>
      <c r="Y3" s="34">
        <f t="shared" si="0"/>
        <v>287.5</v>
      </c>
      <c r="Z3" s="34"/>
      <c r="AA3" s="22"/>
      <c r="AB3" s="23"/>
      <c r="AC3" s="31">
        <f t="shared" si="1"/>
        <v>0.96278807058182281</v>
      </c>
      <c r="AD3" s="31">
        <f>AD2</f>
        <v>-251.6</v>
      </c>
      <c r="AE3" s="36">
        <v>-3</v>
      </c>
      <c r="AF3" s="31">
        <f>CORREL(AA10:AA93,AC13:AC96)</f>
        <v>-0.31655401300614078</v>
      </c>
      <c r="AG3" s="18"/>
      <c r="AH3" s="27" t="s">
        <v>311</v>
      </c>
      <c r="AI3" s="22">
        <f>AI2+171.858328151339</f>
        <v>-5010.8917169243296</v>
      </c>
      <c r="AJ3" s="22">
        <f>AJ2+171.858328151339</f>
        <v>-4924.9625528486604</v>
      </c>
      <c r="AK3" s="34"/>
      <c r="AL3" s="34"/>
      <c r="AM3" s="39"/>
      <c r="AN3" s="23"/>
      <c r="AO3" s="31">
        <f t="shared" si="2"/>
        <v>-0.75730373401025197</v>
      </c>
      <c r="AP3" s="31">
        <f>AP2</f>
        <v>89.25</v>
      </c>
      <c r="AQ3" s="36">
        <v>-3</v>
      </c>
      <c r="AR3" s="31">
        <f>CORREL(AM12:AM39,AO15:AO42)</f>
        <v>-0.24965758352430795</v>
      </c>
      <c r="AS3" s="18"/>
    </row>
    <row r="4" spans="1:45" ht="15.75">
      <c r="A4" s="8">
        <f>A3+10</f>
        <v>-3990</v>
      </c>
      <c r="E4" t="s">
        <v>15</v>
      </c>
      <c r="F4" s="7">
        <f>F3+50</f>
        <v>2200</v>
      </c>
      <c r="G4" t="s">
        <v>15</v>
      </c>
      <c r="I4" t="s">
        <v>15</v>
      </c>
      <c r="S4">
        <f t="shared" ref="S4:S67" si="4">A4</f>
        <v>-3990</v>
      </c>
      <c r="T4" s="6">
        <f t="shared" si="3"/>
        <v>200</v>
      </c>
      <c r="V4" s="25"/>
      <c r="W4" s="22">
        <f t="shared" ref="W4:W67" si="5">W3+57.2861093837796</f>
        <v>-3464.1667739243303</v>
      </c>
      <c r="X4" s="22">
        <f t="shared" ref="X4:X67" si="6">X3+57.2861093837796</f>
        <v>-3435.5237192324407</v>
      </c>
      <c r="Y4" s="34">
        <f t="shared" si="0"/>
        <v>300</v>
      </c>
      <c r="Z4" s="34"/>
      <c r="AA4" s="22"/>
      <c r="AB4" s="23"/>
      <c r="AC4" s="31">
        <f t="shared" si="1"/>
        <v>0.91125664144213903</v>
      </c>
      <c r="AD4" s="31">
        <f t="shared" ref="AD4:AD12" si="7">AD3</f>
        <v>-251.6</v>
      </c>
      <c r="AE4" s="36">
        <v>-2</v>
      </c>
      <c r="AF4" s="31">
        <f>CORREL(AA10:AA93,AC12:AC95)</f>
        <v>0.11894769427754269</v>
      </c>
      <c r="AG4" s="18"/>
      <c r="AH4" s="25"/>
      <c r="AI4" s="22">
        <f t="shared" ref="AI4:AI48" si="8">AI3+171.858328151339</f>
        <v>-4839.0333887729903</v>
      </c>
      <c r="AJ4" s="22">
        <f t="shared" ref="AJ4:AJ48" si="9">AJ3+171.858328151339</f>
        <v>-4753.1042246973211</v>
      </c>
      <c r="AK4" s="34"/>
      <c r="AL4" s="34"/>
      <c r="AM4" s="39"/>
      <c r="AN4" s="23"/>
      <c r="AO4" s="31">
        <f t="shared" si="2"/>
        <v>-0.1603476244146568</v>
      </c>
      <c r="AP4" s="31">
        <f t="shared" ref="AP4:AP17" si="10">AP3</f>
        <v>89.25</v>
      </c>
      <c r="AQ4" s="36">
        <v>-2</v>
      </c>
      <c r="AR4" s="31">
        <f>CORREL(AM12:AM39,AO14:AO41)</f>
        <v>7.593531335898851E-2</v>
      </c>
      <c r="AS4" s="18"/>
    </row>
    <row r="5" spans="1:45" ht="15.75">
      <c r="A5" s="8">
        <f t="shared" ref="A5:A68" si="11">A4+10</f>
        <v>-3980</v>
      </c>
      <c r="F5" s="7">
        <f>F4</f>
        <v>2200</v>
      </c>
      <c r="S5">
        <f t="shared" si="4"/>
        <v>-3980</v>
      </c>
      <c r="T5" s="6">
        <f t="shared" si="3"/>
        <v>200</v>
      </c>
      <c r="V5" s="25" t="s">
        <v>299</v>
      </c>
      <c r="W5" s="22">
        <f t="shared" si="5"/>
        <v>-3406.8806645405507</v>
      </c>
      <c r="X5" s="22">
        <f t="shared" si="6"/>
        <v>-3378.2376098486611</v>
      </c>
      <c r="Y5" s="34">
        <f t="shared" si="0"/>
        <v>300</v>
      </c>
      <c r="Z5" s="34"/>
      <c r="AA5" s="22"/>
      <c r="AB5" s="23"/>
      <c r="AC5" s="31">
        <f t="shared" si="1"/>
        <v>0.43333810228220543</v>
      </c>
      <c r="AD5" s="31">
        <f t="shared" si="7"/>
        <v>-251.6</v>
      </c>
      <c r="AE5" s="36">
        <v>-1</v>
      </c>
      <c r="AF5" s="37">
        <f>CORREL(AA10:AA93,AC11:AC94)</f>
        <v>0.48982818583913518</v>
      </c>
      <c r="AG5" s="18"/>
      <c r="AH5" s="25" t="s">
        <v>299</v>
      </c>
      <c r="AI5" s="22">
        <f t="shared" si="8"/>
        <v>-4667.175060621651</v>
      </c>
      <c r="AJ5" s="22">
        <f t="shared" si="9"/>
        <v>-4581.2458965459819</v>
      </c>
      <c r="AK5" s="34"/>
      <c r="AL5" s="34"/>
      <c r="AM5" s="39"/>
      <c r="AN5" s="23"/>
      <c r="AO5" s="31">
        <f t="shared" si="2"/>
        <v>0.51163692070989886</v>
      </c>
      <c r="AP5" s="31">
        <f t="shared" si="10"/>
        <v>89.25</v>
      </c>
      <c r="AQ5" s="36">
        <v>-1</v>
      </c>
      <c r="AR5" s="37">
        <f>CORREL(AM12:AM39,AO13:AO40)</f>
        <v>0.37456277664406579</v>
      </c>
      <c r="AS5" s="18"/>
    </row>
    <row r="6" spans="1:45" ht="15.75">
      <c r="A6" s="8">
        <f t="shared" si="11"/>
        <v>-3970</v>
      </c>
      <c r="F6" s="7">
        <f t="shared" ref="F6:F49" si="12">F5</f>
        <v>2200</v>
      </c>
      <c r="G6" t="s">
        <v>138</v>
      </c>
      <c r="S6">
        <f t="shared" si="4"/>
        <v>-3970</v>
      </c>
      <c r="T6" s="6">
        <f t="shared" si="3"/>
        <v>200</v>
      </c>
      <c r="V6" s="25" t="s">
        <v>300</v>
      </c>
      <c r="W6" s="22">
        <f t="shared" si="5"/>
        <v>-3349.5945551567711</v>
      </c>
      <c r="X6" s="22">
        <f t="shared" si="6"/>
        <v>-3320.9515004648815</v>
      </c>
      <c r="Y6" s="34">
        <f t="shared" si="0"/>
        <v>300</v>
      </c>
      <c r="Z6" s="34"/>
      <c r="AA6" s="22"/>
      <c r="AB6" s="23"/>
      <c r="AC6" s="31">
        <f t="shared" si="1"/>
        <v>-0.24734415095211124</v>
      </c>
      <c r="AD6" s="31">
        <f t="shared" si="7"/>
        <v>-251.6</v>
      </c>
      <c r="AE6" s="41">
        <v>0</v>
      </c>
      <c r="AF6" s="37">
        <f>CORREL(AA10:AA93,AC10:AC93)</f>
        <v>0.64525928166511615</v>
      </c>
      <c r="AG6" s="18"/>
      <c r="AH6" s="25" t="s">
        <v>300</v>
      </c>
      <c r="AI6" s="22">
        <f t="shared" si="8"/>
        <v>-4495.3167324703118</v>
      </c>
      <c r="AJ6" s="22">
        <f t="shared" si="9"/>
        <v>-4409.3875683946426</v>
      </c>
      <c r="AK6" s="34"/>
      <c r="AL6" s="34"/>
      <c r="AM6" s="39"/>
      <c r="AN6" s="23"/>
      <c r="AO6" s="31">
        <f t="shared" si="2"/>
        <v>0.94422086442330144</v>
      </c>
      <c r="AP6" s="31">
        <f t="shared" si="10"/>
        <v>89.25</v>
      </c>
      <c r="AQ6" s="41">
        <v>0</v>
      </c>
      <c r="AR6" s="37">
        <f>CORREL(AM12:AM39,AO12:AO39)</f>
        <v>0.48785603606613048</v>
      </c>
      <c r="AS6" s="18"/>
    </row>
    <row r="7" spans="1:45" ht="15.75">
      <c r="A7" s="8">
        <f t="shared" si="11"/>
        <v>-3960</v>
      </c>
      <c r="F7" s="7">
        <f t="shared" si="12"/>
        <v>2200</v>
      </c>
      <c r="G7" t="s">
        <v>35</v>
      </c>
      <c r="S7">
        <f t="shared" si="4"/>
        <v>-3960</v>
      </c>
      <c r="T7" s="6">
        <f t="shared" si="3"/>
        <v>200</v>
      </c>
      <c r="V7" s="25" t="s">
        <v>301</v>
      </c>
      <c r="W7" s="22">
        <f t="shared" si="5"/>
        <v>-3292.3084457729915</v>
      </c>
      <c r="X7" s="22">
        <f t="shared" si="6"/>
        <v>-3263.6653910811019</v>
      </c>
      <c r="Y7" s="34">
        <f t="shared" si="0"/>
        <v>300</v>
      </c>
      <c r="Z7" s="34"/>
      <c r="AA7" s="22"/>
      <c r="AB7" s="23"/>
      <c r="AC7" s="31">
        <f t="shared" si="1"/>
        <v>-0.81229132703191975</v>
      </c>
      <c r="AD7" s="31">
        <f t="shared" si="7"/>
        <v>-251.6</v>
      </c>
      <c r="AE7" s="36">
        <v>1</v>
      </c>
      <c r="AF7" s="37">
        <f>CORREL(AA10:AA93,AC9:AC92)</f>
        <v>0.48995699323221736</v>
      </c>
      <c r="AG7" s="18"/>
      <c r="AH7" s="25" t="s">
        <v>301</v>
      </c>
      <c r="AI7" s="22">
        <f t="shared" si="8"/>
        <v>-4323.4584043189725</v>
      </c>
      <c r="AJ7" s="22">
        <f t="shared" si="9"/>
        <v>-4237.5292402433033</v>
      </c>
      <c r="AK7" s="34"/>
      <c r="AL7" s="34"/>
      <c r="AM7" s="39"/>
      <c r="AN7" s="23"/>
      <c r="AO7" s="31">
        <f t="shared" si="2"/>
        <v>0.93499337182703512</v>
      </c>
      <c r="AP7" s="31">
        <f t="shared" si="10"/>
        <v>89.25</v>
      </c>
      <c r="AQ7" s="36">
        <v>1</v>
      </c>
      <c r="AR7" s="37">
        <f>CORREL(AM12:AM39,AO11:AO38)</f>
        <v>0.37454444062500092</v>
      </c>
      <c r="AS7" s="18"/>
    </row>
    <row r="8" spans="1:45" ht="15.75">
      <c r="A8" s="8">
        <f t="shared" si="11"/>
        <v>-3950</v>
      </c>
      <c r="F8" s="7">
        <f t="shared" si="12"/>
        <v>2200</v>
      </c>
      <c r="S8">
        <f t="shared" si="4"/>
        <v>-3950</v>
      </c>
      <c r="T8" s="6">
        <f t="shared" si="3"/>
        <v>200</v>
      </c>
      <c r="V8" s="30">
        <f>MAX(X2:X5000)</f>
        <v>2923.2344223670952</v>
      </c>
      <c r="W8" s="22">
        <f t="shared" si="5"/>
        <v>-3235.0223363892119</v>
      </c>
      <c r="X8" s="22">
        <f t="shared" si="6"/>
        <v>-3206.3792816973223</v>
      </c>
      <c r="Y8" s="34">
        <f t="shared" si="0"/>
        <v>310</v>
      </c>
      <c r="Z8" s="34"/>
      <c r="AA8" s="22"/>
      <c r="AB8" s="23"/>
      <c r="AC8" s="31">
        <f t="shared" si="1"/>
        <v>-0.9971583635809611</v>
      </c>
      <c r="AD8" s="31">
        <f t="shared" si="7"/>
        <v>-251.6</v>
      </c>
      <c r="AE8" s="36">
        <v>2</v>
      </c>
      <c r="AF8" s="31">
        <f>CORREL(AA10:AA93,AC8:AC91)</f>
        <v>0.10265392049239111</v>
      </c>
      <c r="AG8" s="18"/>
      <c r="AH8" s="30">
        <f>MAX(AJ2:AJ5000)</f>
        <v>2808.6622139615934</v>
      </c>
      <c r="AI8" s="22">
        <f t="shared" si="8"/>
        <v>-4151.6000761676332</v>
      </c>
      <c r="AJ8" s="22">
        <f t="shared" si="9"/>
        <v>-4065.6709120919645</v>
      </c>
      <c r="AK8" s="34"/>
      <c r="AL8" s="34"/>
      <c r="AM8" s="39"/>
      <c r="AN8" s="23"/>
      <c r="AO8" s="31">
        <f t="shared" si="2"/>
        <v>0.48827208925905285</v>
      </c>
      <c r="AP8" s="31">
        <f t="shared" si="10"/>
        <v>89.25</v>
      </c>
      <c r="AQ8" s="36">
        <v>2</v>
      </c>
      <c r="AR8" s="31">
        <f>CORREL(AM12:AM39,AO10:AO37)</f>
        <v>9.4226005819768102E-2</v>
      </c>
      <c r="AS8" s="18"/>
    </row>
    <row r="9" spans="1:45" ht="15.75">
      <c r="A9" s="8">
        <f t="shared" si="11"/>
        <v>-3940</v>
      </c>
      <c r="F9" s="7">
        <f t="shared" si="12"/>
        <v>2200</v>
      </c>
      <c r="G9" t="s">
        <v>139</v>
      </c>
      <c r="S9">
        <f t="shared" si="4"/>
        <v>-3940</v>
      </c>
      <c r="T9" s="6">
        <f t="shared" si="3"/>
        <v>200</v>
      </c>
      <c r="V9" s="25"/>
      <c r="W9" s="22">
        <f t="shared" si="5"/>
        <v>-3177.7362270054323</v>
      </c>
      <c r="X9" s="22">
        <f t="shared" si="6"/>
        <v>-3149.0931723135427</v>
      </c>
      <c r="Y9" s="34">
        <f t="shared" si="0"/>
        <v>388</v>
      </c>
      <c r="Z9" s="34"/>
      <c r="AA9" s="22"/>
      <c r="AB9" s="23"/>
      <c r="AC9" s="31">
        <f t="shared" si="1"/>
        <v>-0.71544391962969889</v>
      </c>
      <c r="AD9" s="31">
        <f t="shared" si="7"/>
        <v>-251.6</v>
      </c>
      <c r="AE9" s="36">
        <v>3</v>
      </c>
      <c r="AF9" s="31">
        <f>CORREL(AA10:AA93,AC7:AC90)</f>
        <v>-0.32103812847856406</v>
      </c>
      <c r="AG9" s="18"/>
      <c r="AH9" s="25"/>
      <c r="AI9" s="22">
        <f t="shared" si="8"/>
        <v>-3979.7417480162944</v>
      </c>
      <c r="AJ9" s="22">
        <f t="shared" si="9"/>
        <v>-3893.8125839406257</v>
      </c>
      <c r="AK9" s="34"/>
      <c r="AL9" s="34"/>
      <c r="AM9" s="39"/>
      <c r="AN9" s="23"/>
      <c r="AO9" s="31">
        <f t="shared" si="2"/>
        <v>-0.18691713041305591</v>
      </c>
      <c r="AP9" s="31">
        <f t="shared" si="10"/>
        <v>89.25</v>
      </c>
      <c r="AQ9" s="36">
        <v>3</v>
      </c>
      <c r="AR9" s="31">
        <f>CORREL(AM12:AM39,AO9:AO36)</f>
        <v>-0.23996470656169067</v>
      </c>
      <c r="AS9" s="18"/>
    </row>
    <row r="10" spans="1:45" ht="15.75">
      <c r="A10" s="8">
        <f t="shared" si="11"/>
        <v>-3930</v>
      </c>
      <c r="F10" s="7">
        <f t="shared" si="12"/>
        <v>2200</v>
      </c>
      <c r="G10" t="s">
        <v>140</v>
      </c>
      <c r="S10">
        <f t="shared" si="4"/>
        <v>-3930</v>
      </c>
      <c r="T10" s="6">
        <f t="shared" si="3"/>
        <v>200</v>
      </c>
      <c r="V10" s="25" t="s">
        <v>302</v>
      </c>
      <c r="W10" s="22">
        <f t="shared" si="5"/>
        <v>-3120.4501176216527</v>
      </c>
      <c r="X10" s="44">
        <f t="shared" si="6"/>
        <v>-3091.8070629297631</v>
      </c>
      <c r="Y10" s="34">
        <f t="shared" si="0"/>
        <v>415</v>
      </c>
      <c r="Z10" s="34">
        <f t="shared" ref="Z10:Z11" si="13">AVERAGE(Y6:Y14)</f>
        <v>439.38888888888891</v>
      </c>
      <c r="AA10" s="39">
        <f t="shared" ref="AA10:AA11" si="14">Y10-Z10</f>
        <v>-24.388888888888914</v>
      </c>
      <c r="AB10" s="23"/>
      <c r="AC10" s="31">
        <f t="shared" si="1"/>
        <v>-9.8965314410236871E-2</v>
      </c>
      <c r="AD10" s="31">
        <f t="shared" si="7"/>
        <v>-251.6</v>
      </c>
      <c r="AE10" s="36">
        <v>4</v>
      </c>
      <c r="AF10" s="31">
        <f>CORREL(AA10:AA93,AC6:AC89)</f>
        <v>-0.59675718844835146</v>
      </c>
      <c r="AG10" s="18"/>
      <c r="AH10" s="25" t="s">
        <v>302</v>
      </c>
      <c r="AI10" s="22">
        <f t="shared" si="8"/>
        <v>-3807.8834198649556</v>
      </c>
      <c r="AJ10" s="22">
        <f t="shared" si="9"/>
        <v>-3721.9542557892869</v>
      </c>
      <c r="AK10" s="34">
        <f t="shared" ref="AK10:AK29" si="15">AVERAGEIFS(Composite,Year,"&gt;"&amp;AI10,Year,"&lt;="&amp;AI11)</f>
        <v>200</v>
      </c>
      <c r="AL10" s="34"/>
      <c r="AM10" s="39"/>
      <c r="AN10" s="23"/>
      <c r="AO10" s="31">
        <f t="shared" si="2"/>
        <v>-0.77464574741238135</v>
      </c>
      <c r="AP10" s="31">
        <f t="shared" si="10"/>
        <v>89.25</v>
      </c>
      <c r="AQ10" s="36">
        <v>4</v>
      </c>
      <c r="AR10" s="31">
        <f>CORREL(AM12:AM39,AO8:AO35)</f>
        <v>-0.46042611410071244</v>
      </c>
      <c r="AS10" s="18"/>
    </row>
    <row r="11" spans="1:45" ht="15.75">
      <c r="A11" s="8">
        <f t="shared" si="11"/>
        <v>-3920</v>
      </c>
      <c r="F11" s="7">
        <f t="shared" si="12"/>
        <v>2200</v>
      </c>
      <c r="S11">
        <f t="shared" si="4"/>
        <v>-3920</v>
      </c>
      <c r="T11" s="6">
        <f t="shared" si="3"/>
        <v>200</v>
      </c>
      <c r="V11" s="25" t="s">
        <v>303</v>
      </c>
      <c r="W11" s="22">
        <f t="shared" si="5"/>
        <v>-3063.1640082378731</v>
      </c>
      <c r="X11" s="22">
        <f t="shared" si="6"/>
        <v>-3034.5209535459835</v>
      </c>
      <c r="Y11" s="34">
        <f t="shared" si="0"/>
        <v>497.5</v>
      </c>
      <c r="Z11" s="34">
        <f t="shared" si="13"/>
        <v>457.66666666666669</v>
      </c>
      <c r="AA11" s="39">
        <f t="shared" si="14"/>
        <v>39.833333333333314</v>
      </c>
      <c r="AB11" s="23"/>
      <c r="AC11" s="31">
        <f t="shared" si="1"/>
        <v>0.56382026129875151</v>
      </c>
      <c r="AD11" s="31">
        <f t="shared" si="7"/>
        <v>-251.6</v>
      </c>
      <c r="AE11" s="36"/>
      <c r="AF11" s="31"/>
      <c r="AG11" s="18"/>
      <c r="AH11" s="25" t="s">
        <v>303</v>
      </c>
      <c r="AI11" s="22">
        <f t="shared" si="8"/>
        <v>-3636.0250917136168</v>
      </c>
      <c r="AJ11" s="22">
        <f t="shared" si="9"/>
        <v>-3550.0959276379481</v>
      </c>
      <c r="AK11" s="34">
        <f t="shared" si="15"/>
        <v>232.35294117647058</v>
      </c>
      <c r="AL11" s="34"/>
      <c r="AM11" s="39"/>
      <c r="AN11" s="23"/>
      <c r="AO11" s="31">
        <f t="shared" si="2"/>
        <v>-0.99990900996895271</v>
      </c>
      <c r="AP11" s="31">
        <f t="shared" si="10"/>
        <v>89.25</v>
      </c>
      <c r="AQ11" s="36"/>
      <c r="AR11" s="47"/>
      <c r="AS11" s="18"/>
    </row>
    <row r="12" spans="1:45" ht="15.75">
      <c r="A12" s="8">
        <f t="shared" si="11"/>
        <v>-3910</v>
      </c>
      <c r="F12" s="7">
        <f t="shared" si="12"/>
        <v>2200</v>
      </c>
      <c r="S12">
        <f t="shared" si="4"/>
        <v>-3910</v>
      </c>
      <c r="T12" s="6">
        <f t="shared" si="3"/>
        <v>200</v>
      </c>
      <c r="V12" s="29"/>
      <c r="W12" s="22">
        <f t="shared" si="5"/>
        <v>-3005.8778988540935</v>
      </c>
      <c r="X12" s="22">
        <f t="shared" si="6"/>
        <v>-2977.2348441622039</v>
      </c>
      <c r="Y12" s="34">
        <f t="shared" si="0"/>
        <v>587.5</v>
      </c>
      <c r="Z12" s="34">
        <f t="shared" ref="Z12:Z75" si="16">AVERAGE(Y8:Y16)</f>
        <v>467.27777777777777</v>
      </c>
      <c r="AA12" s="39">
        <f t="shared" ref="AA12:AA75" si="17">Y12-Z12</f>
        <v>120.22222222222223</v>
      </c>
      <c r="AB12" s="23"/>
      <c r="AC12" s="31">
        <f t="shared" si="1"/>
        <v>0.96278807058182281</v>
      </c>
      <c r="AD12" s="31">
        <f t="shared" si="7"/>
        <v>-251.6</v>
      </c>
      <c r="AE12" s="36"/>
      <c r="AF12" s="38" t="s">
        <v>317</v>
      </c>
      <c r="AG12" s="18"/>
      <c r="AH12" s="29"/>
      <c r="AI12" s="22">
        <f t="shared" si="8"/>
        <v>-3464.166763562278</v>
      </c>
      <c r="AJ12" s="44">
        <f t="shared" si="9"/>
        <v>-3378.2375994866093</v>
      </c>
      <c r="AK12" s="34">
        <f t="shared" si="15"/>
        <v>300</v>
      </c>
      <c r="AL12" s="34">
        <f t="shared" ref="AL12:AL29" si="18">AVERAGE(AK8:AK16)</f>
        <v>356.781512605042</v>
      </c>
      <c r="AM12" s="39">
        <f t="shared" ref="AM12:AM29" si="19">AK12-AL12</f>
        <v>-56.781512605041996</v>
      </c>
      <c r="AN12" s="23"/>
      <c r="AO12" s="31">
        <f t="shared" si="2"/>
        <v>-0.75730373401024753</v>
      </c>
      <c r="AP12" s="31">
        <f t="shared" si="10"/>
        <v>89.25</v>
      </c>
      <c r="AQ12" s="36"/>
      <c r="AR12" s="38" t="s">
        <v>331</v>
      </c>
      <c r="AS12" s="18"/>
    </row>
    <row r="13" spans="1:45" ht="15.75">
      <c r="A13" s="8">
        <f t="shared" si="11"/>
        <v>-3900</v>
      </c>
      <c r="F13" s="7">
        <f t="shared" si="12"/>
        <v>2200</v>
      </c>
      <c r="S13">
        <f t="shared" si="4"/>
        <v>-3900</v>
      </c>
      <c r="T13" s="6">
        <f t="shared" si="3"/>
        <v>200</v>
      </c>
      <c r="V13" s="25" t="s">
        <v>304</v>
      </c>
      <c r="W13" s="22">
        <f t="shared" si="5"/>
        <v>-2948.5917894703139</v>
      </c>
      <c r="X13" s="22">
        <f t="shared" si="6"/>
        <v>-2919.9487347784243</v>
      </c>
      <c r="Y13" s="34">
        <f t="shared" si="0"/>
        <v>614</v>
      </c>
      <c r="Z13" s="34">
        <f t="shared" si="16"/>
        <v>470.5</v>
      </c>
      <c r="AA13" s="39">
        <f t="shared" si="17"/>
        <v>143.5</v>
      </c>
      <c r="AB13" s="23"/>
      <c r="AC13" s="31">
        <f t="shared" si="1"/>
        <v>0.91125664144214202</v>
      </c>
      <c r="AD13" s="31">
        <f t="shared" ref="AD13:AD76" si="20">AD12</f>
        <v>-251.6</v>
      </c>
      <c r="AE13" s="31"/>
      <c r="AF13" s="40" t="s">
        <v>320</v>
      </c>
      <c r="AG13" s="18"/>
      <c r="AH13" s="25" t="s">
        <v>304</v>
      </c>
      <c r="AI13" s="22">
        <f t="shared" si="8"/>
        <v>-3292.3084354109392</v>
      </c>
      <c r="AJ13" s="22">
        <f t="shared" si="9"/>
        <v>-3206.3792713352705</v>
      </c>
      <c r="AK13" s="34">
        <f t="shared" si="15"/>
        <v>329.41176470588238</v>
      </c>
      <c r="AL13" s="34">
        <f t="shared" si="18"/>
        <v>403.68382352941177</v>
      </c>
      <c r="AM13" s="39">
        <f t="shared" si="19"/>
        <v>-74.272058823529392</v>
      </c>
      <c r="AN13" s="23"/>
      <c r="AO13" s="31">
        <f t="shared" si="2"/>
        <v>-0.16034762441465356</v>
      </c>
      <c r="AP13" s="31">
        <f t="shared" si="10"/>
        <v>89.25</v>
      </c>
      <c r="AQ13" s="31"/>
      <c r="AR13" s="40" t="s">
        <v>321</v>
      </c>
      <c r="AS13" s="18"/>
    </row>
    <row r="14" spans="1:45" ht="15.75">
      <c r="A14" s="8">
        <f t="shared" si="11"/>
        <v>-3890</v>
      </c>
      <c r="F14" s="7">
        <f t="shared" si="12"/>
        <v>2200</v>
      </c>
      <c r="S14">
        <f t="shared" si="4"/>
        <v>-3890</v>
      </c>
      <c r="T14" s="6">
        <f t="shared" si="3"/>
        <v>200</v>
      </c>
      <c r="V14" s="27"/>
      <c r="W14" s="22">
        <f t="shared" si="5"/>
        <v>-2891.3056800865343</v>
      </c>
      <c r="X14" s="22">
        <f t="shared" si="6"/>
        <v>-2862.6626253946447</v>
      </c>
      <c r="Y14" s="34">
        <f t="shared" si="0"/>
        <v>542.5</v>
      </c>
      <c r="Z14" s="34">
        <f t="shared" si="16"/>
        <v>478.88888888888891</v>
      </c>
      <c r="AA14" s="39">
        <f t="shared" si="17"/>
        <v>63.611111111111086</v>
      </c>
      <c r="AB14" s="23"/>
      <c r="AC14" s="31">
        <f t="shared" si="1"/>
        <v>0.43333810228221842</v>
      </c>
      <c r="AD14" s="31">
        <f t="shared" si="20"/>
        <v>-251.6</v>
      </c>
      <c r="AE14" s="31"/>
      <c r="AF14" s="31"/>
      <c r="AG14" s="18"/>
      <c r="AH14" s="27"/>
      <c r="AI14" s="22">
        <f t="shared" si="8"/>
        <v>-3120.4501072596004</v>
      </c>
      <c r="AJ14" s="22">
        <f t="shared" si="9"/>
        <v>-3034.5209431839316</v>
      </c>
      <c r="AK14" s="34">
        <f t="shared" si="15"/>
        <v>500</v>
      </c>
      <c r="AL14" s="34">
        <f t="shared" si="18"/>
        <v>439.16339869281046</v>
      </c>
      <c r="AM14" s="39">
        <f t="shared" si="19"/>
        <v>60.83660130718954</v>
      </c>
      <c r="AN14" s="23"/>
      <c r="AO14" s="31">
        <f t="shared" si="2"/>
        <v>0.51163692070989564</v>
      </c>
      <c r="AP14" s="31">
        <f t="shared" si="10"/>
        <v>89.25</v>
      </c>
      <c r="AQ14" s="31"/>
      <c r="AR14" s="31"/>
      <c r="AS14" s="18"/>
    </row>
    <row r="15" spans="1:45" ht="15.75">
      <c r="A15" s="8">
        <f t="shared" si="11"/>
        <v>-3880</v>
      </c>
      <c r="F15" s="7">
        <f t="shared" si="12"/>
        <v>2200</v>
      </c>
      <c r="S15">
        <f t="shared" si="4"/>
        <v>-3880</v>
      </c>
      <c r="T15" s="6">
        <f t="shared" si="3"/>
        <v>200</v>
      </c>
      <c r="V15" s="14"/>
      <c r="W15" s="22">
        <f t="shared" si="5"/>
        <v>-2834.0195707027547</v>
      </c>
      <c r="X15" s="22">
        <f t="shared" si="6"/>
        <v>-2805.3765160108651</v>
      </c>
      <c r="Y15" s="34">
        <f t="shared" si="0"/>
        <v>464.5</v>
      </c>
      <c r="Z15" s="34">
        <f t="shared" si="16"/>
        <v>502.27777777777777</v>
      </c>
      <c r="AA15" s="39">
        <f t="shared" si="17"/>
        <v>-37.777777777777771</v>
      </c>
      <c r="AB15" s="23"/>
      <c r="AC15" s="31">
        <f t="shared" si="1"/>
        <v>-0.2473441509521179</v>
      </c>
      <c r="AD15" s="31">
        <f t="shared" si="20"/>
        <v>-251.6</v>
      </c>
      <c r="AF15" s="45" t="s">
        <v>323</v>
      </c>
      <c r="AG15" s="18"/>
      <c r="AH15" s="14"/>
      <c r="AI15" s="22">
        <f t="shared" si="8"/>
        <v>-2948.5917791082616</v>
      </c>
      <c r="AJ15" s="22">
        <f t="shared" si="9"/>
        <v>-2862.6626150325928</v>
      </c>
      <c r="AK15" s="34">
        <f t="shared" si="15"/>
        <v>536</v>
      </c>
      <c r="AL15" s="34">
        <f t="shared" si="18"/>
        <v>467.56771968046479</v>
      </c>
      <c r="AM15" s="39">
        <f t="shared" si="19"/>
        <v>68.432280319535209</v>
      </c>
      <c r="AN15" s="23"/>
      <c r="AO15" s="31">
        <f t="shared" si="2"/>
        <v>0.94422086442330022</v>
      </c>
      <c r="AP15" s="31">
        <f t="shared" si="10"/>
        <v>89.25</v>
      </c>
      <c r="AQ15" s="31"/>
      <c r="AR15" s="45" t="s">
        <v>323</v>
      </c>
      <c r="AS15" s="18"/>
    </row>
    <row r="16" spans="1:45" ht="15.75">
      <c r="A16" s="8">
        <f t="shared" si="11"/>
        <v>-3870</v>
      </c>
      <c r="F16" s="7">
        <f t="shared" si="12"/>
        <v>2200</v>
      </c>
      <c r="S16">
        <f t="shared" si="4"/>
        <v>-3870</v>
      </c>
      <c r="T16" s="6">
        <f t="shared" si="3"/>
        <v>200</v>
      </c>
      <c r="V16" s="16" t="s">
        <v>305</v>
      </c>
      <c r="W16" s="22">
        <f t="shared" si="5"/>
        <v>-2776.7334613189751</v>
      </c>
      <c r="X16" s="22">
        <f t="shared" si="6"/>
        <v>-2748.0904066270855</v>
      </c>
      <c r="Y16" s="34">
        <f t="shared" si="0"/>
        <v>386.5</v>
      </c>
      <c r="Z16" s="34">
        <f t="shared" si="16"/>
        <v>533</v>
      </c>
      <c r="AA16" s="39">
        <f t="shared" si="17"/>
        <v>-146.5</v>
      </c>
      <c r="AB16" s="23"/>
      <c r="AC16" s="31">
        <f t="shared" si="1"/>
        <v>-0.81229132703191553</v>
      </c>
      <c r="AD16" s="31">
        <f t="shared" si="20"/>
        <v>-251.6</v>
      </c>
      <c r="AF16" s="45" t="s">
        <v>324</v>
      </c>
      <c r="AG16" s="18"/>
      <c r="AH16" s="16" t="s">
        <v>305</v>
      </c>
      <c r="AI16" s="22">
        <f t="shared" si="8"/>
        <v>-2776.7334509569228</v>
      </c>
      <c r="AJ16" s="22">
        <f t="shared" si="9"/>
        <v>-2690.804286881254</v>
      </c>
      <c r="AK16" s="34">
        <f t="shared" si="15"/>
        <v>399.70588235294116</v>
      </c>
      <c r="AL16" s="34">
        <f t="shared" si="18"/>
        <v>484.42719680464779</v>
      </c>
      <c r="AM16" s="39">
        <f t="shared" si="19"/>
        <v>-84.721314451706633</v>
      </c>
      <c r="AN16" s="23"/>
      <c r="AO16" s="31">
        <f t="shared" si="2"/>
        <v>0.93499337182703524</v>
      </c>
      <c r="AP16" s="31">
        <f t="shared" si="10"/>
        <v>89.25</v>
      </c>
      <c r="AR16" s="45" t="s">
        <v>328</v>
      </c>
      <c r="AS16" s="18"/>
    </row>
    <row r="17" spans="1:45" ht="15.75">
      <c r="A17" s="8">
        <f t="shared" si="11"/>
        <v>-3860</v>
      </c>
      <c r="F17" s="7">
        <f t="shared" si="12"/>
        <v>2200</v>
      </c>
      <c r="S17">
        <f t="shared" si="4"/>
        <v>-3860</v>
      </c>
      <c r="T17" s="6">
        <f t="shared" si="3"/>
        <v>200</v>
      </c>
      <c r="V17" s="27">
        <f>COUNT(V25:V5000)</f>
        <v>0</v>
      </c>
      <c r="W17" s="22">
        <f t="shared" si="5"/>
        <v>-2719.4473519351955</v>
      </c>
      <c r="X17" s="22">
        <f t="shared" si="6"/>
        <v>-2690.8042972433059</v>
      </c>
      <c r="Y17" s="34">
        <f t="shared" si="0"/>
        <v>339</v>
      </c>
      <c r="Z17" s="34">
        <f t="shared" si="16"/>
        <v>557</v>
      </c>
      <c r="AA17" s="39">
        <f t="shared" si="17"/>
        <v>-218</v>
      </c>
      <c r="AB17" s="23"/>
      <c r="AC17" s="31">
        <f t="shared" si="1"/>
        <v>-0.99715836358096166</v>
      </c>
      <c r="AD17" s="31">
        <f t="shared" si="20"/>
        <v>-251.6</v>
      </c>
      <c r="AF17" s="38"/>
      <c r="AG17" s="18"/>
      <c r="AH17" s="27">
        <f>COUNT(AH25:AH5000)</f>
        <v>0</v>
      </c>
      <c r="AI17" s="22">
        <f t="shared" si="8"/>
        <v>-2604.8751228055839</v>
      </c>
      <c r="AJ17" s="22">
        <f t="shared" si="9"/>
        <v>-2518.9459587299152</v>
      </c>
      <c r="AK17" s="34">
        <f t="shared" si="15"/>
        <v>732</v>
      </c>
      <c r="AL17" s="34">
        <f t="shared" si="18"/>
        <v>513.97294843863472</v>
      </c>
      <c r="AM17" s="39">
        <f t="shared" si="19"/>
        <v>218.02705156136528</v>
      </c>
      <c r="AN17" s="23"/>
      <c r="AO17" s="31">
        <f t="shared" si="2"/>
        <v>0.48827208925905619</v>
      </c>
      <c r="AP17" s="31">
        <f t="shared" si="10"/>
        <v>89.25</v>
      </c>
      <c r="AR17" s="38"/>
      <c r="AS17" s="18"/>
    </row>
    <row r="18" spans="1:45" ht="15.75">
      <c r="A18" s="8">
        <f t="shared" si="11"/>
        <v>-3850</v>
      </c>
      <c r="F18" s="7">
        <f t="shared" si="12"/>
        <v>2200</v>
      </c>
      <c r="S18">
        <f t="shared" si="4"/>
        <v>-3850</v>
      </c>
      <c r="T18" s="6">
        <f t="shared" si="3"/>
        <v>200</v>
      </c>
      <c r="V18" s="25"/>
      <c r="W18" s="22">
        <f t="shared" si="5"/>
        <v>-2662.1612425514159</v>
      </c>
      <c r="X18" s="22">
        <f t="shared" si="6"/>
        <v>-2633.5181878595263</v>
      </c>
      <c r="Y18" s="34">
        <f t="shared" si="0"/>
        <v>463.5</v>
      </c>
      <c r="Z18" s="34">
        <f t="shared" si="16"/>
        <v>573.38888888888891</v>
      </c>
      <c r="AA18" s="39">
        <f t="shared" si="17"/>
        <v>-109.88888888888891</v>
      </c>
      <c r="AB18" s="23"/>
      <c r="AC18" s="31">
        <f t="shared" si="1"/>
        <v>-0.71544391962970899</v>
      </c>
      <c r="AD18" s="31">
        <f t="shared" si="20"/>
        <v>-251.6</v>
      </c>
      <c r="AF18" s="46" t="s">
        <v>326</v>
      </c>
      <c r="AG18" s="18"/>
      <c r="AH18" s="25"/>
      <c r="AI18" s="22">
        <f t="shared" si="8"/>
        <v>-2433.0167946542451</v>
      </c>
      <c r="AJ18" s="22">
        <f t="shared" si="9"/>
        <v>-2347.0876305785764</v>
      </c>
      <c r="AK18" s="34">
        <f t="shared" si="15"/>
        <v>723</v>
      </c>
      <c r="AL18" s="34">
        <f t="shared" si="18"/>
        <v>520.95007262164131</v>
      </c>
      <c r="AM18" s="39">
        <f t="shared" si="19"/>
        <v>202.04992737835869</v>
      </c>
      <c r="AN18" s="23"/>
      <c r="AO18" s="31">
        <f t="shared" si="2"/>
        <v>-0.18691713041304694</v>
      </c>
      <c r="AP18" s="31">
        <f t="shared" ref="AP18:AP48" si="21">AP17</f>
        <v>89.25</v>
      </c>
      <c r="AR18" s="46" t="s">
        <v>332</v>
      </c>
      <c r="AS18" s="18"/>
    </row>
    <row r="19" spans="1:45" ht="15.75">
      <c r="A19" s="8">
        <f t="shared" si="11"/>
        <v>-3840</v>
      </c>
      <c r="F19" s="7">
        <f t="shared" si="12"/>
        <v>2200</v>
      </c>
      <c r="S19">
        <f t="shared" si="4"/>
        <v>-3840</v>
      </c>
      <c r="T19" s="6">
        <f t="shared" si="3"/>
        <v>200</v>
      </c>
      <c r="V19" s="25" t="s">
        <v>306</v>
      </c>
      <c r="W19" s="22">
        <f t="shared" si="5"/>
        <v>-2604.8751331676362</v>
      </c>
      <c r="X19" s="22">
        <f t="shared" si="6"/>
        <v>-2576.2320784757467</v>
      </c>
      <c r="Y19" s="34">
        <f t="shared" si="0"/>
        <v>625.5</v>
      </c>
      <c r="Z19" s="34">
        <f t="shared" si="16"/>
        <v>593.05555555555554</v>
      </c>
      <c r="AA19" s="39">
        <f t="shared" si="17"/>
        <v>32.444444444444457</v>
      </c>
      <c r="AB19" s="23"/>
      <c r="AC19" s="31">
        <f t="shared" si="1"/>
        <v>-9.8965314410230043E-2</v>
      </c>
      <c r="AD19" s="31">
        <f t="shared" si="20"/>
        <v>-251.6</v>
      </c>
      <c r="AE19" s="31"/>
      <c r="AF19" s="46" t="s">
        <v>325</v>
      </c>
      <c r="AG19" s="18"/>
      <c r="AH19" s="25" t="s">
        <v>306</v>
      </c>
      <c r="AI19" s="22">
        <f t="shared" si="8"/>
        <v>-2261.1584665029063</v>
      </c>
      <c r="AJ19" s="22">
        <f t="shared" si="9"/>
        <v>-2175.2293024272376</v>
      </c>
      <c r="AK19" s="34">
        <f t="shared" si="15"/>
        <v>455.63888888888891</v>
      </c>
      <c r="AL19" s="34">
        <f t="shared" si="18"/>
        <v>522.92556281771977</v>
      </c>
      <c r="AM19" s="39">
        <f t="shared" si="19"/>
        <v>-67.286673928830851</v>
      </c>
      <c r="AN19" s="23"/>
      <c r="AO19" s="31">
        <f t="shared" si="2"/>
        <v>-0.77464574741238001</v>
      </c>
      <c r="AP19" s="31">
        <f t="shared" si="21"/>
        <v>89.25</v>
      </c>
      <c r="AR19" s="46" t="s">
        <v>333</v>
      </c>
      <c r="AS19" s="18"/>
    </row>
    <row r="20" spans="1:45" ht="15.75">
      <c r="A20" s="8">
        <f t="shared" si="11"/>
        <v>-3830</v>
      </c>
      <c r="F20" s="7">
        <f t="shared" si="12"/>
        <v>2200</v>
      </c>
      <c r="S20">
        <f t="shared" si="4"/>
        <v>-3830</v>
      </c>
      <c r="T20" s="6">
        <f t="shared" si="3"/>
        <v>200</v>
      </c>
      <c r="V20" s="27">
        <f>COUNT(Y2:Y5000)</f>
        <v>96</v>
      </c>
      <c r="W20" s="22">
        <f t="shared" si="5"/>
        <v>-2547.5890237838566</v>
      </c>
      <c r="X20" s="22">
        <f t="shared" si="6"/>
        <v>-2518.9459690919671</v>
      </c>
      <c r="Y20" s="34">
        <f t="shared" si="0"/>
        <v>774</v>
      </c>
      <c r="Z20" s="34">
        <f t="shared" si="16"/>
        <v>617.11111111111109</v>
      </c>
      <c r="AA20" s="39">
        <f t="shared" si="17"/>
        <v>156.88888888888891</v>
      </c>
      <c r="AB20" s="23"/>
      <c r="AC20" s="31">
        <f t="shared" si="1"/>
        <v>0.56382026129874541</v>
      </c>
      <c r="AD20" s="31">
        <f t="shared" si="20"/>
        <v>-251.6</v>
      </c>
      <c r="AE20" s="31"/>
      <c r="AF20" s="38"/>
      <c r="AG20" s="18"/>
      <c r="AH20" s="27">
        <f>COUNT(AK2:AK5000)</f>
        <v>34</v>
      </c>
      <c r="AI20" s="22">
        <f t="shared" si="8"/>
        <v>-2089.3001383515675</v>
      </c>
      <c r="AJ20" s="22">
        <f t="shared" si="9"/>
        <v>-2003.3709742758986</v>
      </c>
      <c r="AK20" s="34">
        <f t="shared" si="15"/>
        <v>384.08823529411762</v>
      </c>
      <c r="AL20" s="34">
        <f t="shared" si="18"/>
        <v>531.70824255628168</v>
      </c>
      <c r="AM20" s="39">
        <f t="shared" si="19"/>
        <v>-147.62000726216405</v>
      </c>
      <c r="AN20" s="23"/>
      <c r="AO20" s="31">
        <f t="shared" si="2"/>
        <v>-0.99990900996895282</v>
      </c>
      <c r="AP20" s="31">
        <f t="shared" si="21"/>
        <v>89.25</v>
      </c>
      <c r="AQ20" s="31"/>
      <c r="AR20" s="31"/>
      <c r="AS20" s="18"/>
    </row>
    <row r="21" spans="1:45" ht="15.75">
      <c r="A21" s="8">
        <f t="shared" si="11"/>
        <v>-3820</v>
      </c>
      <c r="F21" s="7">
        <f t="shared" si="12"/>
        <v>2200</v>
      </c>
      <c r="S21">
        <f t="shared" si="4"/>
        <v>-3820</v>
      </c>
      <c r="T21" s="6">
        <f t="shared" si="3"/>
        <v>200</v>
      </c>
      <c r="V21" s="25"/>
      <c r="W21" s="22">
        <f t="shared" si="5"/>
        <v>-2490.302914400077</v>
      </c>
      <c r="X21" s="22">
        <f t="shared" si="6"/>
        <v>-2461.6598597081875</v>
      </c>
      <c r="Y21" s="34">
        <f t="shared" si="0"/>
        <v>803.5</v>
      </c>
      <c r="Z21" s="34">
        <f t="shared" si="16"/>
        <v>646.33333333333337</v>
      </c>
      <c r="AA21" s="39">
        <f t="shared" si="17"/>
        <v>157.16666666666663</v>
      </c>
      <c r="AB21" s="23"/>
      <c r="AC21" s="31">
        <f t="shared" si="1"/>
        <v>0.96278807058181892</v>
      </c>
      <c r="AD21" s="31">
        <f t="shared" si="20"/>
        <v>-251.6</v>
      </c>
      <c r="AE21" s="31"/>
      <c r="AF21" s="31"/>
      <c r="AG21" s="18"/>
      <c r="AH21" s="25"/>
      <c r="AI21" s="22">
        <f t="shared" si="8"/>
        <v>-1917.4418102002285</v>
      </c>
      <c r="AJ21" s="22">
        <f t="shared" si="9"/>
        <v>-1831.5126461245595</v>
      </c>
      <c r="AK21" s="34">
        <f t="shared" si="15"/>
        <v>565.91176470588232</v>
      </c>
      <c r="AL21" s="34">
        <f t="shared" si="18"/>
        <v>534.09431735657233</v>
      </c>
      <c r="AM21" s="39">
        <f t="shared" si="19"/>
        <v>31.817447349309987</v>
      </c>
      <c r="AN21" s="23"/>
      <c r="AO21" s="31">
        <f t="shared" si="2"/>
        <v>-0.75730373401025119</v>
      </c>
      <c r="AP21" s="31">
        <f t="shared" si="21"/>
        <v>89.25</v>
      </c>
      <c r="AQ21" s="31"/>
      <c r="AR21" s="31"/>
      <c r="AS21" s="18"/>
    </row>
    <row r="22" spans="1:45" ht="15.75">
      <c r="A22" s="8">
        <f t="shared" si="11"/>
        <v>-3810</v>
      </c>
      <c r="F22" s="7">
        <f t="shared" si="12"/>
        <v>2200</v>
      </c>
      <c r="S22">
        <f t="shared" si="4"/>
        <v>-3810</v>
      </c>
      <c r="T22" s="6">
        <f t="shared" si="3"/>
        <v>200</v>
      </c>
      <c r="V22" s="25" t="s">
        <v>307</v>
      </c>
      <c r="W22" s="22">
        <f t="shared" si="5"/>
        <v>-2433.0168050162974</v>
      </c>
      <c r="X22" s="22">
        <f t="shared" si="6"/>
        <v>-2404.3737503244079</v>
      </c>
      <c r="Y22" s="34">
        <f t="shared" si="0"/>
        <v>761.5</v>
      </c>
      <c r="Z22" s="34">
        <f t="shared" si="16"/>
        <v>654.27777777777783</v>
      </c>
      <c r="AA22" s="39">
        <f t="shared" si="17"/>
        <v>107.22222222222217</v>
      </c>
      <c r="AB22" s="23"/>
      <c r="AC22" s="31">
        <f t="shared" si="1"/>
        <v>0.91125664144214802</v>
      </c>
      <c r="AD22" s="31">
        <f t="shared" si="20"/>
        <v>-251.6</v>
      </c>
      <c r="AE22" s="31"/>
      <c r="AF22" s="31"/>
      <c r="AG22" s="18"/>
      <c r="AH22" s="25" t="s">
        <v>307</v>
      </c>
      <c r="AI22" s="22">
        <f t="shared" si="8"/>
        <v>-1745.5834820488894</v>
      </c>
      <c r="AJ22" s="22">
        <f t="shared" si="9"/>
        <v>-1659.6543179732205</v>
      </c>
      <c r="AK22" s="34">
        <f t="shared" si="15"/>
        <v>392.20588235294116</v>
      </c>
      <c r="AL22" s="34">
        <f t="shared" si="18"/>
        <v>491.00444807552645</v>
      </c>
      <c r="AM22" s="39">
        <f t="shared" si="19"/>
        <v>-98.798565722585295</v>
      </c>
      <c r="AN22" s="23"/>
      <c r="AO22" s="31">
        <f t="shared" si="2"/>
        <v>-0.1603476244146573</v>
      </c>
      <c r="AP22" s="31">
        <f t="shared" si="21"/>
        <v>89.25</v>
      </c>
      <c r="AQ22" s="31"/>
      <c r="AR22" s="31"/>
      <c r="AS22" s="18"/>
    </row>
    <row r="23" spans="1:45" ht="15.75">
      <c r="A23" s="8">
        <f t="shared" si="11"/>
        <v>-3800</v>
      </c>
      <c r="F23" s="7">
        <f t="shared" si="12"/>
        <v>2200</v>
      </c>
      <c r="S23">
        <f t="shared" si="4"/>
        <v>-3800</v>
      </c>
      <c r="T23" s="6">
        <f t="shared" si="3"/>
        <v>200</v>
      </c>
      <c r="V23" s="28">
        <f>COUNT(AA2:AA5000)</f>
        <v>84</v>
      </c>
      <c r="W23" s="22">
        <f t="shared" si="5"/>
        <v>-2375.7306956325178</v>
      </c>
      <c r="X23" s="22">
        <f t="shared" si="6"/>
        <v>-2347.0876409406283</v>
      </c>
      <c r="Y23" s="34">
        <f t="shared" si="0"/>
        <v>719.5</v>
      </c>
      <c r="Z23" s="34">
        <f t="shared" si="16"/>
        <v>636.87962962962968</v>
      </c>
      <c r="AA23" s="39">
        <f t="shared" si="17"/>
        <v>82.620370370370324</v>
      </c>
      <c r="AB23" s="23"/>
      <c r="AC23" s="31">
        <f t="shared" si="1"/>
        <v>0.43333810228221864</v>
      </c>
      <c r="AD23" s="31">
        <f t="shared" si="20"/>
        <v>-251.6</v>
      </c>
      <c r="AE23" s="31"/>
      <c r="AF23" s="31"/>
      <c r="AG23" s="18"/>
      <c r="AH23" s="28">
        <f>COUNT(AM2:AM5000)</f>
        <v>28</v>
      </c>
      <c r="AI23" s="22">
        <f t="shared" si="8"/>
        <v>-1573.7251538975504</v>
      </c>
      <c r="AJ23" s="22">
        <f t="shared" si="9"/>
        <v>-1487.7959898218814</v>
      </c>
      <c r="AK23" s="34">
        <f t="shared" si="15"/>
        <v>517.77941176470586</v>
      </c>
      <c r="AL23" s="34">
        <f t="shared" si="18"/>
        <v>443.17928467683367</v>
      </c>
      <c r="AM23" s="39">
        <f t="shared" si="19"/>
        <v>74.600127087872181</v>
      </c>
      <c r="AN23" s="23"/>
      <c r="AO23" s="31">
        <f t="shared" si="2"/>
        <v>0.51163692070989697</v>
      </c>
      <c r="AP23" s="31">
        <f t="shared" si="21"/>
        <v>89.25</v>
      </c>
      <c r="AQ23" s="31"/>
      <c r="AR23" s="31"/>
      <c r="AS23" s="18"/>
    </row>
    <row r="24" spans="1:45" ht="15.75">
      <c r="A24" s="8">
        <f t="shared" si="11"/>
        <v>-3790</v>
      </c>
      <c r="F24" s="7">
        <f t="shared" si="12"/>
        <v>2200</v>
      </c>
      <c r="S24">
        <f t="shared" si="4"/>
        <v>-3790</v>
      </c>
      <c r="T24" s="6">
        <f t="shared" si="3"/>
        <v>200</v>
      </c>
      <c r="V24" s="14"/>
      <c r="W24" s="22">
        <f t="shared" si="5"/>
        <v>-2318.4445862487382</v>
      </c>
      <c r="X24" s="22">
        <f t="shared" si="6"/>
        <v>-2289.8015315568487</v>
      </c>
      <c r="Y24" s="34">
        <f t="shared" si="0"/>
        <v>681</v>
      </c>
      <c r="Z24" s="34">
        <f t="shared" si="16"/>
        <v>599.0462962962963</v>
      </c>
      <c r="AA24" s="39">
        <f t="shared" si="17"/>
        <v>81.953703703703695</v>
      </c>
      <c r="AB24" s="23"/>
      <c r="AC24" s="31">
        <f t="shared" si="1"/>
        <v>-0.24734415095211076</v>
      </c>
      <c r="AD24" s="31">
        <f t="shared" si="20"/>
        <v>-251.6</v>
      </c>
      <c r="AE24" s="31"/>
      <c r="AF24" s="31"/>
      <c r="AG24" s="18"/>
      <c r="AH24" s="14"/>
      <c r="AI24" s="22">
        <f t="shared" si="8"/>
        <v>-1401.8668257462114</v>
      </c>
      <c r="AJ24" s="22">
        <f t="shared" si="9"/>
        <v>-1315.9376616705424</v>
      </c>
      <c r="AK24" s="34">
        <f t="shared" si="15"/>
        <v>615.04411764705878</v>
      </c>
      <c r="AL24" s="34">
        <f t="shared" si="18"/>
        <v>435.85012708787218</v>
      </c>
      <c r="AM24" s="39">
        <f t="shared" si="19"/>
        <v>179.1939905591866</v>
      </c>
      <c r="AN24" s="23"/>
      <c r="AO24" s="31">
        <f t="shared" si="2"/>
        <v>0.94422086442330078</v>
      </c>
      <c r="AP24" s="31">
        <f t="shared" si="21"/>
        <v>89.25</v>
      </c>
      <c r="AQ24" s="31"/>
      <c r="AR24" s="31"/>
      <c r="AS24" s="18"/>
    </row>
    <row r="25" spans="1:45" ht="15.75">
      <c r="A25" s="8">
        <f t="shared" si="11"/>
        <v>-3780</v>
      </c>
      <c r="F25" s="7">
        <f t="shared" si="12"/>
        <v>2200</v>
      </c>
      <c r="S25">
        <f t="shared" si="4"/>
        <v>-3780</v>
      </c>
      <c r="T25" s="6">
        <f t="shared" si="3"/>
        <v>200</v>
      </c>
      <c r="V25" s="14"/>
      <c r="W25" s="22">
        <f t="shared" si="5"/>
        <v>-2261.1584768649586</v>
      </c>
      <c r="X25" s="22">
        <f t="shared" si="6"/>
        <v>-2232.5154221730691</v>
      </c>
      <c r="Y25" s="34">
        <f t="shared" si="0"/>
        <v>649.5</v>
      </c>
      <c r="Z25" s="34">
        <f t="shared" si="16"/>
        <v>551.93518518518522</v>
      </c>
      <c r="AA25" s="39">
        <f t="shared" si="17"/>
        <v>97.564814814814781</v>
      </c>
      <c r="AB25" s="23"/>
      <c r="AC25" s="31">
        <f t="shared" si="1"/>
        <v>-0.8122913270319112</v>
      </c>
      <c r="AD25" s="31">
        <f t="shared" si="20"/>
        <v>-251.6</v>
      </c>
      <c r="AE25" s="31"/>
      <c r="AF25" s="31"/>
      <c r="AG25" s="18"/>
      <c r="AH25" s="14"/>
      <c r="AI25" s="22">
        <f t="shared" si="8"/>
        <v>-1230.0084975948723</v>
      </c>
      <c r="AJ25" s="22">
        <f t="shared" si="9"/>
        <v>-1144.0793335192034</v>
      </c>
      <c r="AK25" s="34">
        <f t="shared" si="15"/>
        <v>421.18055555555554</v>
      </c>
      <c r="AL25" s="34">
        <f t="shared" si="18"/>
        <v>447.65012708787225</v>
      </c>
      <c r="AM25" s="39">
        <f t="shared" si="19"/>
        <v>-26.469571532316706</v>
      </c>
      <c r="AN25" s="23"/>
      <c r="AO25" s="31">
        <f t="shared" si="2"/>
        <v>0.9349933718270359</v>
      </c>
      <c r="AP25" s="31">
        <f t="shared" si="21"/>
        <v>89.25</v>
      </c>
      <c r="AQ25" s="31"/>
      <c r="AR25" s="31"/>
      <c r="AS25" s="18"/>
    </row>
    <row r="26" spans="1:45" ht="15.75">
      <c r="A26" s="8">
        <f t="shared" si="11"/>
        <v>-3770</v>
      </c>
      <c r="F26" s="7">
        <f t="shared" si="12"/>
        <v>2200</v>
      </c>
      <c r="S26">
        <f t="shared" si="4"/>
        <v>-3770</v>
      </c>
      <c r="T26" s="6">
        <f t="shared" si="3"/>
        <v>200</v>
      </c>
      <c r="V26" s="14"/>
      <c r="W26" s="22">
        <f t="shared" si="5"/>
        <v>-2203.872367481179</v>
      </c>
      <c r="X26" s="22">
        <f t="shared" si="6"/>
        <v>-2175.2293127892895</v>
      </c>
      <c r="Y26" s="34">
        <f t="shared" si="0"/>
        <v>410.5</v>
      </c>
      <c r="Z26" s="34">
        <f t="shared" si="16"/>
        <v>518.29629629629619</v>
      </c>
      <c r="AA26" s="39">
        <f t="shared" si="17"/>
        <v>-107.79629629629619</v>
      </c>
      <c r="AB26" s="23"/>
      <c r="AC26" s="31">
        <f t="shared" si="1"/>
        <v>-0.99715836358096277</v>
      </c>
      <c r="AD26" s="31">
        <f t="shared" si="20"/>
        <v>-251.6</v>
      </c>
      <c r="AE26" s="31"/>
      <c r="AF26" s="31"/>
      <c r="AG26" s="18"/>
      <c r="AH26" s="14"/>
      <c r="AI26" s="22">
        <f t="shared" si="8"/>
        <v>-1058.1501694435333</v>
      </c>
      <c r="AJ26" s="22">
        <f t="shared" si="9"/>
        <v>-972.22100536786434</v>
      </c>
      <c r="AK26" s="34">
        <f t="shared" si="15"/>
        <v>344.19117647058823</v>
      </c>
      <c r="AL26" s="34">
        <f t="shared" si="18"/>
        <v>429.07721496005814</v>
      </c>
      <c r="AM26" s="39">
        <f t="shared" si="19"/>
        <v>-84.886038489469911</v>
      </c>
      <c r="AN26" s="23"/>
      <c r="AO26" s="31">
        <f t="shared" si="2"/>
        <v>0.4882720892590533</v>
      </c>
      <c r="AP26" s="31">
        <f t="shared" si="21"/>
        <v>89.25</v>
      </c>
      <c r="AQ26" s="31"/>
      <c r="AR26" s="31"/>
      <c r="AS26" s="18"/>
    </row>
    <row r="27" spans="1:45" ht="15.75">
      <c r="A27" s="8">
        <f t="shared" si="11"/>
        <v>-3760</v>
      </c>
      <c r="F27" s="7">
        <f t="shared" si="12"/>
        <v>2200</v>
      </c>
      <c r="S27">
        <f t="shared" si="4"/>
        <v>-3760</v>
      </c>
      <c r="T27" s="6">
        <f t="shared" si="3"/>
        <v>200</v>
      </c>
      <c r="V27" s="14"/>
      <c r="W27" s="22">
        <f t="shared" si="5"/>
        <v>-2146.5862580973994</v>
      </c>
      <c r="X27" s="22">
        <f t="shared" si="6"/>
        <v>-2117.9432034055098</v>
      </c>
      <c r="Y27" s="34">
        <f t="shared" si="0"/>
        <v>306.91666666666669</v>
      </c>
      <c r="Z27" s="34">
        <f t="shared" si="16"/>
        <v>497.85185185185179</v>
      </c>
      <c r="AA27" s="39">
        <f t="shared" si="17"/>
        <v>-190.93518518518511</v>
      </c>
      <c r="AB27" s="23"/>
      <c r="AC27" s="31">
        <f t="shared" si="1"/>
        <v>-0.7154439196297091</v>
      </c>
      <c r="AD27" s="31">
        <f t="shared" si="20"/>
        <v>-251.6</v>
      </c>
      <c r="AE27" s="31"/>
      <c r="AF27" s="31"/>
      <c r="AG27" s="18"/>
      <c r="AH27" s="14"/>
      <c r="AI27" s="22">
        <f t="shared" si="8"/>
        <v>-886.29184129219425</v>
      </c>
      <c r="AJ27" s="22">
        <f t="shared" si="9"/>
        <v>-800.3626772165253</v>
      </c>
      <c r="AK27" s="34">
        <f t="shared" si="15"/>
        <v>292.5735294117647</v>
      </c>
      <c r="AL27" s="34">
        <f t="shared" si="18"/>
        <v>441.49551561365286</v>
      </c>
      <c r="AM27" s="39">
        <f t="shared" si="19"/>
        <v>-148.92198620188816</v>
      </c>
      <c r="AN27" s="23"/>
      <c r="AO27" s="31">
        <f t="shared" si="2"/>
        <v>-0.18691713041305194</v>
      </c>
      <c r="AP27" s="31">
        <f t="shared" si="21"/>
        <v>89.25</v>
      </c>
      <c r="AQ27" s="31"/>
      <c r="AR27" s="31"/>
      <c r="AS27" s="18"/>
    </row>
    <row r="28" spans="1:45" ht="15.75">
      <c r="A28" s="8">
        <f t="shared" si="11"/>
        <v>-3750</v>
      </c>
      <c r="F28" s="7">
        <f t="shared" si="12"/>
        <v>2200</v>
      </c>
      <c r="S28">
        <f t="shared" si="4"/>
        <v>-3750</v>
      </c>
      <c r="T28" s="6">
        <f t="shared" si="3"/>
        <v>200</v>
      </c>
      <c r="V28" s="33"/>
      <c r="W28" s="22">
        <f t="shared" si="5"/>
        <v>-2089.3001487136198</v>
      </c>
      <c r="X28" s="22">
        <f t="shared" si="6"/>
        <v>-2060.6570940217302</v>
      </c>
      <c r="Y28" s="34">
        <f t="shared" si="0"/>
        <v>285</v>
      </c>
      <c r="Z28" s="34">
        <f t="shared" si="16"/>
        <v>484.65740740740745</v>
      </c>
      <c r="AA28" s="39">
        <f t="shared" si="17"/>
        <v>-199.65740740740745</v>
      </c>
      <c r="AB28" s="23"/>
      <c r="AC28" s="31">
        <f t="shared" si="1"/>
        <v>-9.8965314410237357E-2</v>
      </c>
      <c r="AD28" s="31">
        <f t="shared" si="20"/>
        <v>-251.6</v>
      </c>
      <c r="AE28" s="31"/>
      <c r="AF28" s="31"/>
      <c r="AG28" s="18"/>
      <c r="AH28" s="33"/>
      <c r="AI28" s="22">
        <f t="shared" si="8"/>
        <v>-714.43351314085521</v>
      </c>
      <c r="AJ28" s="22">
        <f t="shared" si="9"/>
        <v>-628.50434906518626</v>
      </c>
      <c r="AK28" s="34">
        <f t="shared" si="15"/>
        <v>389.6764705882353</v>
      </c>
      <c r="AL28" s="34">
        <f t="shared" si="18"/>
        <v>470.82721496005809</v>
      </c>
      <c r="AM28" s="39">
        <f t="shared" si="19"/>
        <v>-81.150744371822782</v>
      </c>
      <c r="AN28" s="23"/>
      <c r="AO28" s="31">
        <f t="shared" si="2"/>
        <v>-0.77464574741238323</v>
      </c>
      <c r="AP28" s="31">
        <f t="shared" si="21"/>
        <v>89.25</v>
      </c>
      <c r="AQ28" s="31"/>
      <c r="AR28" s="31"/>
      <c r="AS28" s="18"/>
    </row>
    <row r="29" spans="1:45" ht="15.75">
      <c r="A29" s="8">
        <f t="shared" si="11"/>
        <v>-3740</v>
      </c>
      <c r="F29" s="7">
        <f t="shared" si="12"/>
        <v>2200</v>
      </c>
      <c r="S29">
        <f t="shared" si="4"/>
        <v>-3740</v>
      </c>
      <c r="T29" s="6">
        <f t="shared" si="3"/>
        <v>200</v>
      </c>
      <c r="V29" s="15"/>
      <c r="W29" s="22">
        <f t="shared" si="5"/>
        <v>-2032.0140393298402</v>
      </c>
      <c r="X29" s="22">
        <f t="shared" si="6"/>
        <v>-2003.3709846379506</v>
      </c>
      <c r="Y29" s="34">
        <f t="shared" si="0"/>
        <v>350</v>
      </c>
      <c r="Z29" s="34">
        <f t="shared" si="16"/>
        <v>466.92592592592598</v>
      </c>
      <c r="AA29" s="39">
        <f t="shared" si="17"/>
        <v>-116.92592592592598</v>
      </c>
      <c r="AB29" s="23"/>
      <c r="AC29" s="31">
        <f t="shared" si="1"/>
        <v>0.56382026129873353</v>
      </c>
      <c r="AD29" s="31">
        <f t="shared" si="20"/>
        <v>-251.6</v>
      </c>
      <c r="AE29" s="31"/>
      <c r="AF29" s="31"/>
      <c r="AG29" s="18"/>
      <c r="AH29" s="15"/>
      <c r="AI29" s="22">
        <f t="shared" si="8"/>
        <v>-542.57518498951617</v>
      </c>
      <c r="AJ29" s="22">
        <f t="shared" si="9"/>
        <v>-456.64602091384722</v>
      </c>
      <c r="AK29" s="34">
        <f t="shared" si="15"/>
        <v>490.28823529411773</v>
      </c>
      <c r="AL29" s="34">
        <f t="shared" si="18"/>
        <v>470.53908859840226</v>
      </c>
      <c r="AM29" s="39">
        <f t="shared" si="19"/>
        <v>19.749146695715467</v>
      </c>
      <c r="AN29" s="23"/>
      <c r="AO29" s="31">
        <f t="shared" si="2"/>
        <v>-0.99990900996895271</v>
      </c>
      <c r="AP29" s="31">
        <f t="shared" si="21"/>
        <v>89.25</v>
      </c>
      <c r="AQ29" s="31"/>
      <c r="AR29" s="31"/>
      <c r="AS29" s="18"/>
    </row>
    <row r="30" spans="1:45" ht="15.75">
      <c r="A30" s="8">
        <f t="shared" si="11"/>
        <v>-3730</v>
      </c>
      <c r="F30" s="7">
        <f t="shared" si="12"/>
        <v>2200</v>
      </c>
      <c r="S30">
        <f t="shared" si="4"/>
        <v>-3730</v>
      </c>
      <c r="T30" s="6">
        <f t="shared" si="3"/>
        <v>200</v>
      </c>
      <c r="V30" s="15"/>
      <c r="W30" s="22">
        <f t="shared" si="5"/>
        <v>-1974.7279299460606</v>
      </c>
      <c r="X30" s="22">
        <f t="shared" si="6"/>
        <v>-1946.084875254171</v>
      </c>
      <c r="Y30" s="34">
        <f t="shared" si="0"/>
        <v>500.75</v>
      </c>
      <c r="Z30" s="34">
        <f t="shared" si="16"/>
        <v>441.36111111111109</v>
      </c>
      <c r="AA30" s="39">
        <f t="shared" si="17"/>
        <v>59.388888888888914</v>
      </c>
      <c r="AB30" s="23"/>
      <c r="AC30" s="31">
        <f t="shared" si="1"/>
        <v>0.96278807058181692</v>
      </c>
      <c r="AD30" s="31">
        <f t="shared" si="20"/>
        <v>-251.6</v>
      </c>
      <c r="AE30" s="31"/>
      <c r="AF30" s="31"/>
      <c r="AG30" s="18"/>
      <c r="AH30" s="15"/>
      <c r="AI30" s="22">
        <f t="shared" si="8"/>
        <v>-370.71685683817714</v>
      </c>
      <c r="AJ30" s="22">
        <f t="shared" si="9"/>
        <v>-284.78769276250819</v>
      </c>
      <c r="AK30" s="34">
        <f t="shared" ref="AK30:AK43" si="22">AVERAGEIFS(Composite,Year,"&gt;"&amp;AI30,Year,"&lt;="&amp;AI31)</f>
        <v>398.75555555555565</v>
      </c>
      <c r="AL30" s="34">
        <f t="shared" ref="AL30:AL38" si="23">AVERAGE(AK26:AK34)</f>
        <v>486.50813362381996</v>
      </c>
      <c r="AM30" s="39">
        <f t="shared" ref="AM30:AM38" si="24">AK30-AL30</f>
        <v>-87.752578068264313</v>
      </c>
      <c r="AN30" s="23"/>
      <c r="AO30" s="31">
        <f t="shared" si="2"/>
        <v>-0.75730373401024731</v>
      </c>
      <c r="AP30" s="31">
        <f t="shared" si="21"/>
        <v>89.25</v>
      </c>
      <c r="AQ30" s="31"/>
      <c r="AR30" s="31"/>
      <c r="AS30" s="18"/>
    </row>
    <row r="31" spans="1:45" ht="15.75">
      <c r="A31" s="8">
        <f t="shared" si="11"/>
        <v>-3720</v>
      </c>
      <c r="F31" s="7">
        <f t="shared" si="12"/>
        <v>2200</v>
      </c>
      <c r="S31">
        <f t="shared" si="4"/>
        <v>-3720</v>
      </c>
      <c r="T31" s="6">
        <f t="shared" si="3"/>
        <v>200</v>
      </c>
      <c r="V31" s="15"/>
      <c r="W31" s="22">
        <f t="shared" si="5"/>
        <v>-1917.441820562281</v>
      </c>
      <c r="X31" s="22">
        <f t="shared" si="6"/>
        <v>-1888.7987658703914</v>
      </c>
      <c r="Y31" s="34">
        <f t="shared" si="0"/>
        <v>577.5</v>
      </c>
      <c r="Z31" s="34">
        <f t="shared" si="16"/>
        <v>437.19444444444446</v>
      </c>
      <c r="AA31" s="39">
        <f t="shared" si="17"/>
        <v>140.30555555555554</v>
      </c>
      <c r="AB31" s="23"/>
      <c r="AC31" s="31">
        <f t="shared" si="1"/>
        <v>0.91125664144215102</v>
      </c>
      <c r="AD31" s="31">
        <f t="shared" si="20"/>
        <v>-251.6</v>
      </c>
      <c r="AE31" s="31"/>
      <c r="AF31" s="31"/>
      <c r="AG31" s="18"/>
      <c r="AH31" s="15"/>
      <c r="AI31" s="22">
        <f t="shared" si="8"/>
        <v>-198.85852868683813</v>
      </c>
      <c r="AJ31" s="22">
        <f t="shared" si="9"/>
        <v>-112.92936461116918</v>
      </c>
      <c r="AK31" s="34">
        <f t="shared" si="22"/>
        <v>503.97058823529414</v>
      </c>
      <c r="AL31" s="34">
        <f t="shared" si="23"/>
        <v>521.28318809005088</v>
      </c>
      <c r="AM31" s="39">
        <f t="shared" si="24"/>
        <v>-17.312599854756741</v>
      </c>
      <c r="AN31" s="23"/>
      <c r="AO31" s="31">
        <f t="shared" si="2"/>
        <v>-0.16034762441465139</v>
      </c>
      <c r="AP31" s="31">
        <f t="shared" si="21"/>
        <v>89.25</v>
      </c>
      <c r="AQ31" s="31"/>
      <c r="AR31" s="31"/>
      <c r="AS31" s="18"/>
    </row>
    <row r="32" spans="1:45" ht="15.75">
      <c r="A32" s="8">
        <f t="shared" si="11"/>
        <v>-3710</v>
      </c>
      <c r="F32" s="7">
        <f t="shared" si="12"/>
        <v>2200</v>
      </c>
      <c r="S32">
        <f t="shared" si="4"/>
        <v>-3710</v>
      </c>
      <c r="T32" s="6">
        <f t="shared" si="3"/>
        <v>200</v>
      </c>
      <c r="V32" s="13"/>
      <c r="W32" s="22">
        <f t="shared" si="5"/>
        <v>-1860.1557111785014</v>
      </c>
      <c r="X32" s="22">
        <f t="shared" si="6"/>
        <v>-1831.5126564866118</v>
      </c>
      <c r="Y32" s="34">
        <f t="shared" si="0"/>
        <v>600.75</v>
      </c>
      <c r="Z32" s="34">
        <f t="shared" si="16"/>
        <v>445.42592592592587</v>
      </c>
      <c r="AA32" s="39">
        <f t="shared" si="17"/>
        <v>155.32407407407413</v>
      </c>
      <c r="AB32" s="23"/>
      <c r="AC32" s="31">
        <f t="shared" si="1"/>
        <v>0.4333381022822253</v>
      </c>
      <c r="AD32" s="31">
        <f t="shared" si="20"/>
        <v>-251.6</v>
      </c>
      <c r="AE32" s="31"/>
      <c r="AF32" s="31"/>
      <c r="AG32" s="18"/>
      <c r="AH32" s="13"/>
      <c r="AI32" s="22">
        <f t="shared" si="8"/>
        <v>-27.000200535499118</v>
      </c>
      <c r="AJ32" s="22">
        <f t="shared" si="9"/>
        <v>58.928963540169832</v>
      </c>
      <c r="AK32" s="34">
        <f t="shared" si="22"/>
        <v>781.76470588235304</v>
      </c>
      <c r="AL32" s="34">
        <f t="shared" si="23"/>
        <v>560.40246913580245</v>
      </c>
      <c r="AM32" s="39">
        <f t="shared" si="24"/>
        <v>221.36223674655059</v>
      </c>
      <c r="AN32" s="23"/>
      <c r="AO32" s="31">
        <f t="shared" si="2"/>
        <v>0.51163692070990208</v>
      </c>
      <c r="AP32" s="31">
        <f t="shared" si="21"/>
        <v>89.25</v>
      </c>
      <c r="AQ32" s="31"/>
      <c r="AR32" s="31"/>
      <c r="AS32" s="18"/>
    </row>
    <row r="33" spans="1:42" ht="15.75">
      <c r="A33" s="8">
        <f t="shared" si="11"/>
        <v>-3700</v>
      </c>
      <c r="F33" s="7">
        <f t="shared" si="12"/>
        <v>2200</v>
      </c>
      <c r="S33">
        <f t="shared" si="4"/>
        <v>-3700</v>
      </c>
      <c r="T33" s="6">
        <f t="shared" si="3"/>
        <v>200</v>
      </c>
      <c r="W33" s="22">
        <f t="shared" si="5"/>
        <v>-1802.8696017947218</v>
      </c>
      <c r="X33" s="22">
        <f t="shared" si="6"/>
        <v>-1774.2265471028322</v>
      </c>
      <c r="Y33" s="34">
        <f t="shared" si="0"/>
        <v>521.41666666666663</v>
      </c>
      <c r="Z33" s="34">
        <f t="shared" si="16"/>
        <v>462.81481481481478</v>
      </c>
      <c r="AA33" s="39">
        <f t="shared" si="17"/>
        <v>58.601851851851848</v>
      </c>
      <c r="AB33" s="23"/>
      <c r="AC33" s="31">
        <f t="shared" si="1"/>
        <v>-0.24734415095210366</v>
      </c>
      <c r="AD33" s="31">
        <f t="shared" si="20"/>
        <v>-251.6</v>
      </c>
      <c r="AE33" s="31"/>
      <c r="AF33" s="31"/>
      <c r="AG33" s="18"/>
      <c r="AI33" s="22">
        <f t="shared" si="8"/>
        <v>144.85812761583989</v>
      </c>
      <c r="AJ33" s="22">
        <f t="shared" si="9"/>
        <v>230.78729169150884</v>
      </c>
      <c r="AK33" s="34">
        <f t="shared" si="22"/>
        <v>612.45098039215679</v>
      </c>
      <c r="AL33" s="34">
        <f t="shared" si="23"/>
        <v>561.46129266521427</v>
      </c>
      <c r="AM33" s="39">
        <f t="shared" si="24"/>
        <v>50.98968772694252</v>
      </c>
      <c r="AN33" s="23"/>
      <c r="AO33" s="31">
        <f t="shared" si="2"/>
        <v>0.94422086442330211</v>
      </c>
      <c r="AP33" s="31">
        <f t="shared" si="21"/>
        <v>89.25</v>
      </c>
    </row>
    <row r="34" spans="1:42" ht="15.75">
      <c r="A34" s="8">
        <f t="shared" si="11"/>
        <v>-3690</v>
      </c>
      <c r="F34" s="7">
        <f t="shared" si="12"/>
        <v>2200</v>
      </c>
      <c r="S34">
        <f t="shared" si="4"/>
        <v>-3690</v>
      </c>
      <c r="T34" s="6">
        <f t="shared" si="3"/>
        <v>200</v>
      </c>
      <c r="W34" s="22">
        <f t="shared" si="5"/>
        <v>-1745.5834924109422</v>
      </c>
      <c r="X34" s="22">
        <f t="shared" si="6"/>
        <v>-1716.9404377190526</v>
      </c>
      <c r="Y34" s="34">
        <f t="shared" si="0"/>
        <v>419.41666666666669</v>
      </c>
      <c r="Z34" s="34">
        <f t="shared" si="16"/>
        <v>480.58333333333331</v>
      </c>
      <c r="AA34" s="39">
        <f t="shared" si="17"/>
        <v>-61.166666666666629</v>
      </c>
      <c r="AB34" s="23"/>
      <c r="AC34" s="31">
        <f t="shared" ref="AC34:AC65" si="25" xml:space="preserve"> SIN((2*PI()*(X34-2000+AD34)/515.574984454017) + 2.187804708)</f>
        <v>-0.81229132703190687</v>
      </c>
      <c r="AD34" s="31">
        <f t="shared" si="20"/>
        <v>-251.6</v>
      </c>
      <c r="AE34" s="31"/>
      <c r="AF34" s="31"/>
      <c r="AG34" s="18"/>
      <c r="AI34" s="22">
        <f t="shared" si="8"/>
        <v>316.7164557671789</v>
      </c>
      <c r="AJ34" s="22">
        <f t="shared" si="9"/>
        <v>402.64561984284785</v>
      </c>
      <c r="AK34" s="34">
        <f t="shared" si="22"/>
        <v>564.9019607843137</v>
      </c>
      <c r="AL34" s="34">
        <f t="shared" si="23"/>
        <v>554.4554103122731</v>
      </c>
      <c r="AM34" s="39">
        <f t="shared" si="24"/>
        <v>10.446550472040599</v>
      </c>
      <c r="AN34" s="23"/>
      <c r="AO34" s="31">
        <f t="shared" si="2"/>
        <v>0.93499337182703413</v>
      </c>
      <c r="AP34" s="31">
        <f t="shared" si="21"/>
        <v>89.25</v>
      </c>
    </row>
    <row r="35" spans="1:42" ht="15.75">
      <c r="A35" s="8">
        <f t="shared" si="11"/>
        <v>-3680</v>
      </c>
      <c r="F35" s="7">
        <f t="shared" si="12"/>
        <v>2200</v>
      </c>
      <c r="S35">
        <f t="shared" si="4"/>
        <v>-3680</v>
      </c>
      <c r="T35" s="6">
        <f t="shared" si="3"/>
        <v>200</v>
      </c>
      <c r="W35" s="22">
        <f t="shared" si="5"/>
        <v>-1688.2973830271626</v>
      </c>
      <c r="X35" s="22">
        <f t="shared" si="6"/>
        <v>-1659.654328335273</v>
      </c>
      <c r="Y35" s="34">
        <f t="shared" si="0"/>
        <v>373</v>
      </c>
      <c r="Z35" s="34">
        <f t="shared" si="16"/>
        <v>493.69444444444446</v>
      </c>
      <c r="AA35" s="39">
        <f t="shared" si="17"/>
        <v>-120.69444444444446</v>
      </c>
      <c r="AB35" s="23"/>
      <c r="AC35" s="31">
        <f t="shared" si="25"/>
        <v>-0.99715836358096277</v>
      </c>
      <c r="AD35" s="31">
        <f t="shared" si="20"/>
        <v>-251.6</v>
      </c>
      <c r="AE35" s="31"/>
      <c r="AF35" s="31"/>
      <c r="AG35" s="18"/>
      <c r="AI35" s="22">
        <f t="shared" si="8"/>
        <v>488.57478391851794</v>
      </c>
      <c r="AJ35" s="22">
        <f t="shared" si="9"/>
        <v>574.50394799418689</v>
      </c>
      <c r="AK35" s="34">
        <f t="shared" si="22"/>
        <v>657.16666666666652</v>
      </c>
      <c r="AL35" s="34">
        <f t="shared" si="23"/>
        <v>557.97864923747284</v>
      </c>
      <c r="AM35" s="39">
        <f t="shared" si="24"/>
        <v>99.188017429193678</v>
      </c>
      <c r="AN35" s="23"/>
      <c r="AO35" s="31">
        <f t="shared" si="2"/>
        <v>0.48827208925904886</v>
      </c>
      <c r="AP35" s="31">
        <f t="shared" si="21"/>
        <v>89.25</v>
      </c>
    </row>
    <row r="36" spans="1:42" ht="15.75">
      <c r="A36" s="8">
        <f t="shared" si="11"/>
        <v>-3670</v>
      </c>
      <c r="F36" s="7">
        <f t="shared" si="12"/>
        <v>2200</v>
      </c>
      <c r="S36">
        <f t="shared" si="4"/>
        <v>-3670</v>
      </c>
      <c r="T36" s="6">
        <f t="shared" si="3"/>
        <v>200</v>
      </c>
      <c r="W36" s="22">
        <f t="shared" si="5"/>
        <v>-1631.011273643383</v>
      </c>
      <c r="X36" s="22">
        <f t="shared" si="6"/>
        <v>-1602.3682189514934</v>
      </c>
      <c r="Y36" s="34">
        <f t="shared" si="0"/>
        <v>381</v>
      </c>
      <c r="Z36" s="34">
        <f t="shared" si="16"/>
        <v>501.84722222222223</v>
      </c>
      <c r="AA36" s="39">
        <f t="shared" si="17"/>
        <v>-120.84722222222223</v>
      </c>
      <c r="AB36" s="23"/>
      <c r="AC36" s="31">
        <f t="shared" si="25"/>
        <v>-0.71544391962971432</v>
      </c>
      <c r="AD36" s="31">
        <f t="shared" si="20"/>
        <v>-251.6</v>
      </c>
      <c r="AE36" s="31"/>
      <c r="AF36" s="31"/>
      <c r="AG36" s="18"/>
      <c r="AI36" s="22">
        <f t="shared" si="8"/>
        <v>660.43311206985697</v>
      </c>
      <c r="AJ36" s="22">
        <f t="shared" si="9"/>
        <v>746.36227614552593</v>
      </c>
      <c r="AK36" s="34">
        <f t="shared" si="22"/>
        <v>644.64705882352939</v>
      </c>
      <c r="AL36" s="34">
        <f t="shared" si="23"/>
        <v>552.05054466230933</v>
      </c>
      <c r="AM36" s="39">
        <f t="shared" si="24"/>
        <v>92.596514161220057</v>
      </c>
      <c r="AN36" s="23"/>
      <c r="AO36" s="31">
        <f t="shared" si="2"/>
        <v>-0.18691713041305782</v>
      </c>
      <c r="AP36" s="31">
        <f t="shared" si="21"/>
        <v>89.25</v>
      </c>
    </row>
    <row r="37" spans="1:42" ht="15.75">
      <c r="A37" s="8">
        <f t="shared" si="11"/>
        <v>-3660</v>
      </c>
      <c r="F37" s="7">
        <f t="shared" si="12"/>
        <v>2200</v>
      </c>
      <c r="S37">
        <f t="shared" si="4"/>
        <v>-3660</v>
      </c>
      <c r="T37" s="6">
        <f t="shared" si="3"/>
        <v>200</v>
      </c>
      <c r="W37" s="22">
        <f t="shared" si="5"/>
        <v>-1573.7251642596034</v>
      </c>
      <c r="X37" s="22">
        <f t="shared" si="6"/>
        <v>-1545.0821095677138</v>
      </c>
      <c r="Y37" s="34">
        <f t="shared" si="0"/>
        <v>441.5</v>
      </c>
      <c r="Z37" s="34">
        <f t="shared" si="16"/>
        <v>503.13888888888891</v>
      </c>
      <c r="AA37" s="39">
        <f t="shared" si="17"/>
        <v>-61.638888888888914</v>
      </c>
      <c r="AB37" s="23"/>
      <c r="AC37" s="31">
        <f t="shared" si="25"/>
        <v>-9.896531441024467E-2</v>
      </c>
      <c r="AD37" s="31">
        <f t="shared" si="20"/>
        <v>-251.6</v>
      </c>
      <c r="AE37" s="31"/>
      <c r="AF37" s="31"/>
      <c r="AG37" s="18"/>
      <c r="AI37" s="22">
        <f t="shared" si="8"/>
        <v>832.29144022119601</v>
      </c>
      <c r="AJ37" s="22">
        <f t="shared" si="9"/>
        <v>918.22060429686496</v>
      </c>
      <c r="AK37" s="34">
        <f t="shared" si="22"/>
        <v>399.20588235294122</v>
      </c>
      <c r="AL37" s="34">
        <f t="shared" si="23"/>
        <v>539.29068022270633</v>
      </c>
      <c r="AM37" s="39">
        <f t="shared" si="24"/>
        <v>-140.08479786976511</v>
      </c>
      <c r="AN37" s="23"/>
      <c r="AO37" s="31">
        <f t="shared" si="2"/>
        <v>-0.7746457474123859</v>
      </c>
      <c r="AP37" s="31">
        <f t="shared" si="21"/>
        <v>89.25</v>
      </c>
    </row>
    <row r="38" spans="1:42" ht="15.75">
      <c r="A38" s="8">
        <f t="shared" si="11"/>
        <v>-3650</v>
      </c>
      <c r="F38" s="7">
        <f t="shared" si="12"/>
        <v>2200</v>
      </c>
      <c r="S38">
        <f t="shared" si="4"/>
        <v>-3650</v>
      </c>
      <c r="T38" s="6">
        <f t="shared" si="3"/>
        <v>200</v>
      </c>
      <c r="W38" s="22">
        <f t="shared" si="5"/>
        <v>-1516.4390548758238</v>
      </c>
      <c r="X38" s="22">
        <f t="shared" si="6"/>
        <v>-1487.7960001839342</v>
      </c>
      <c r="Y38" s="34">
        <f t="shared" si="0"/>
        <v>509.91666666666669</v>
      </c>
      <c r="Z38" s="34">
        <f t="shared" si="16"/>
        <v>509.12037037037044</v>
      </c>
      <c r="AA38" s="39">
        <f t="shared" si="17"/>
        <v>0.79629629629624787</v>
      </c>
      <c r="AB38" s="23"/>
      <c r="AC38" s="31">
        <f t="shared" si="25"/>
        <v>0.56382026129873331</v>
      </c>
      <c r="AD38" s="31">
        <f t="shared" si="20"/>
        <v>-251.6</v>
      </c>
      <c r="AE38" s="31"/>
      <c r="AF38" s="31"/>
      <c r="AG38" s="18"/>
      <c r="AI38" s="22">
        <f t="shared" si="8"/>
        <v>1004.149768372535</v>
      </c>
      <c r="AJ38" s="22">
        <f t="shared" si="9"/>
        <v>1090.0789324482039</v>
      </c>
      <c r="AK38" s="34">
        <f t="shared" si="22"/>
        <v>427.23529411764707</v>
      </c>
      <c r="AL38" s="34">
        <f t="shared" si="23"/>
        <v>519.71551682401355</v>
      </c>
      <c r="AM38" s="39">
        <f t="shared" si="24"/>
        <v>-92.480222706366476</v>
      </c>
      <c r="AN38" s="23"/>
      <c r="AO38" s="31">
        <f t="shared" si="2"/>
        <v>-0.9999090099689526</v>
      </c>
      <c r="AP38" s="31">
        <f t="shared" si="21"/>
        <v>89.25</v>
      </c>
    </row>
    <row r="39" spans="1:42" ht="15.75">
      <c r="A39" s="8">
        <f t="shared" si="11"/>
        <v>-3640</v>
      </c>
      <c r="F39" s="7">
        <f t="shared" si="12"/>
        <v>2200</v>
      </c>
      <c r="S39">
        <f t="shared" si="4"/>
        <v>-3640</v>
      </c>
      <c r="T39" s="6">
        <f t="shared" si="3"/>
        <v>200</v>
      </c>
      <c r="W39" s="22">
        <f t="shared" si="5"/>
        <v>-1459.1529454920442</v>
      </c>
      <c r="X39" s="22">
        <f t="shared" si="6"/>
        <v>-1430.5098908001546</v>
      </c>
      <c r="Y39" s="34">
        <f t="shared" si="0"/>
        <v>618.75</v>
      </c>
      <c r="Z39" s="34">
        <f t="shared" si="16"/>
        <v>520.94907407407413</v>
      </c>
      <c r="AA39" s="39">
        <f t="shared" si="17"/>
        <v>97.800925925925867</v>
      </c>
      <c r="AB39" s="23"/>
      <c r="AC39" s="31">
        <f t="shared" si="25"/>
        <v>0.96278807058181493</v>
      </c>
      <c r="AD39" s="31">
        <f t="shared" si="20"/>
        <v>-251.6</v>
      </c>
      <c r="AE39" s="31"/>
      <c r="AF39" s="31"/>
      <c r="AG39" s="18"/>
      <c r="AI39" s="22">
        <f t="shared" si="8"/>
        <v>1176.008096523874</v>
      </c>
      <c r="AJ39" s="44">
        <f t="shared" si="9"/>
        <v>1261.9372605995429</v>
      </c>
      <c r="AK39" s="34">
        <f t="shared" si="22"/>
        <v>430.46470588235292</v>
      </c>
      <c r="AL39" s="34">
        <f t="shared" ref="AL39" si="26">AVERAGE(AK35:AK43)</f>
        <v>479.60295328007737</v>
      </c>
      <c r="AM39" s="39">
        <f t="shared" ref="AM39" si="27">AK39-AL39</f>
        <v>-49.138247397724456</v>
      </c>
      <c r="AN39" s="23"/>
      <c r="AO39" s="31">
        <f t="shared" si="2"/>
        <v>-0.75730373401024376</v>
      </c>
      <c r="AP39" s="31">
        <f t="shared" si="21"/>
        <v>89.25</v>
      </c>
    </row>
    <row r="40" spans="1:42" ht="15.75">
      <c r="A40" s="8">
        <f t="shared" si="11"/>
        <v>-3630</v>
      </c>
      <c r="F40" s="7">
        <f t="shared" si="12"/>
        <v>2200</v>
      </c>
      <c r="S40">
        <f t="shared" si="4"/>
        <v>-3630</v>
      </c>
      <c r="T40" s="6">
        <f t="shared" si="3"/>
        <v>200</v>
      </c>
      <c r="W40" s="22">
        <f t="shared" si="5"/>
        <v>-1401.8668361082646</v>
      </c>
      <c r="X40" s="22">
        <f t="shared" si="6"/>
        <v>-1373.223781416375</v>
      </c>
      <c r="Y40" s="34">
        <f t="shared" si="0"/>
        <v>650.875</v>
      </c>
      <c r="Z40" s="34">
        <f t="shared" si="16"/>
        <v>526.69907407407413</v>
      </c>
      <c r="AA40" s="39">
        <f t="shared" si="17"/>
        <v>124.17592592592587</v>
      </c>
      <c r="AB40" s="23"/>
      <c r="AC40" s="31">
        <f t="shared" si="25"/>
        <v>0.91125664144215113</v>
      </c>
      <c r="AD40" s="31">
        <f t="shared" si="20"/>
        <v>-251.6</v>
      </c>
      <c r="AE40" s="31"/>
      <c r="AF40" s="31"/>
      <c r="AG40" s="18"/>
      <c r="AI40" s="22">
        <f t="shared" si="8"/>
        <v>1347.866424675213</v>
      </c>
      <c r="AJ40" s="22">
        <f t="shared" si="9"/>
        <v>1433.795588750882</v>
      </c>
      <c r="AK40" s="34">
        <f t="shared" si="22"/>
        <v>450.61764705882354</v>
      </c>
      <c r="AL40" s="34"/>
      <c r="AM40" s="39"/>
      <c r="AN40" s="23"/>
      <c r="AO40" s="31">
        <f t="shared" si="2"/>
        <v>-0.16034762441464639</v>
      </c>
      <c r="AP40" s="31">
        <f t="shared" si="21"/>
        <v>89.25</v>
      </c>
    </row>
    <row r="41" spans="1:42" ht="15.75">
      <c r="A41" s="8">
        <f t="shared" si="11"/>
        <v>-3620</v>
      </c>
      <c r="F41" s="7">
        <f t="shared" si="12"/>
        <v>2200</v>
      </c>
      <c r="S41">
        <f t="shared" si="4"/>
        <v>-3620</v>
      </c>
      <c r="T41" s="6">
        <f t="shared" si="3"/>
        <v>200</v>
      </c>
      <c r="W41" s="22">
        <f t="shared" si="5"/>
        <v>-1344.580726724485</v>
      </c>
      <c r="X41" s="22">
        <f t="shared" si="6"/>
        <v>-1315.9376720325954</v>
      </c>
      <c r="Y41" s="34">
        <f t="shared" si="0"/>
        <v>612.375</v>
      </c>
      <c r="Z41" s="34">
        <f t="shared" si="16"/>
        <v>519.13425925925935</v>
      </c>
      <c r="AA41" s="39">
        <f t="shared" si="17"/>
        <v>93.240740740740648</v>
      </c>
      <c r="AB41" s="23"/>
      <c r="AC41" s="31">
        <f t="shared" si="25"/>
        <v>0.43333810228223191</v>
      </c>
      <c r="AD41" s="31">
        <f t="shared" si="20"/>
        <v>-251.6</v>
      </c>
      <c r="AE41" s="31"/>
      <c r="AF41" s="31"/>
      <c r="AG41" s="18"/>
      <c r="AI41" s="22">
        <f t="shared" si="8"/>
        <v>1519.724752826552</v>
      </c>
      <c r="AJ41" s="22">
        <f t="shared" si="9"/>
        <v>1605.653916902221</v>
      </c>
      <c r="AK41" s="34">
        <f t="shared" si="22"/>
        <v>666.92592592592587</v>
      </c>
      <c r="AL41" s="34"/>
      <c r="AM41" s="39"/>
      <c r="AN41" s="23"/>
      <c r="AO41" s="31">
        <f t="shared" si="2"/>
        <v>0.51163692070990607</v>
      </c>
      <c r="AP41" s="31">
        <f t="shared" si="21"/>
        <v>89.25</v>
      </c>
    </row>
    <row r="42" spans="1:42" ht="15.75">
      <c r="A42" s="8">
        <f t="shared" si="11"/>
        <v>-3610</v>
      </c>
      <c r="F42" s="7">
        <f t="shared" si="12"/>
        <v>2200</v>
      </c>
      <c r="S42">
        <f t="shared" si="4"/>
        <v>-3610</v>
      </c>
      <c r="T42" s="6">
        <f t="shared" si="3"/>
        <v>200</v>
      </c>
      <c r="W42" s="22">
        <f t="shared" si="5"/>
        <v>-1287.2946173407054</v>
      </c>
      <c r="X42" s="22">
        <f t="shared" si="6"/>
        <v>-1258.6515626488158</v>
      </c>
      <c r="Y42" s="34">
        <f t="shared" si="0"/>
        <v>575.25</v>
      </c>
      <c r="Z42" s="34">
        <f t="shared" si="16"/>
        <v>503.52314814814821</v>
      </c>
      <c r="AA42" s="39">
        <f t="shared" si="17"/>
        <v>71.726851851851791</v>
      </c>
      <c r="AB42" s="23"/>
      <c r="AC42" s="31">
        <f t="shared" si="25"/>
        <v>-0.24734415095209653</v>
      </c>
      <c r="AD42" s="31">
        <f t="shared" si="20"/>
        <v>-251.6</v>
      </c>
      <c r="AE42" s="31"/>
      <c r="AF42" s="31"/>
      <c r="AG42" s="18"/>
      <c r="AI42" s="22">
        <f t="shared" si="8"/>
        <v>1691.5830809778911</v>
      </c>
      <c r="AJ42" s="22">
        <f t="shared" si="9"/>
        <v>1777.51224505356</v>
      </c>
      <c r="AK42" s="34">
        <f t="shared" si="22"/>
        <v>436.2745098039216</v>
      </c>
      <c r="AL42" s="34"/>
      <c r="AM42" s="39"/>
      <c r="AN42" s="23"/>
      <c r="AO42" s="31">
        <f t="shared" si="2"/>
        <v>0.94422086442330344</v>
      </c>
      <c r="AP42" s="31">
        <f t="shared" si="21"/>
        <v>89.25</v>
      </c>
    </row>
    <row r="43" spans="1:42" ht="15.75">
      <c r="A43" s="8">
        <f t="shared" si="11"/>
        <v>-3600</v>
      </c>
      <c r="F43" s="7">
        <f t="shared" si="12"/>
        <v>2200</v>
      </c>
      <c r="S43">
        <f t="shared" si="4"/>
        <v>-3600</v>
      </c>
      <c r="T43" s="6">
        <f t="shared" si="3"/>
        <v>200</v>
      </c>
      <c r="W43" s="22">
        <f t="shared" si="5"/>
        <v>-1230.0085079569258</v>
      </c>
      <c r="X43" s="22">
        <f t="shared" si="6"/>
        <v>-1201.3654532650362</v>
      </c>
      <c r="Y43" s="34">
        <f t="shared" si="0"/>
        <v>525.875</v>
      </c>
      <c r="Z43" s="34">
        <f t="shared" si="16"/>
        <v>486.125</v>
      </c>
      <c r="AA43" s="39">
        <f t="shared" si="17"/>
        <v>39.75</v>
      </c>
      <c r="AB43" s="23"/>
      <c r="AC43" s="31">
        <f t="shared" si="25"/>
        <v>-0.81229132703190265</v>
      </c>
      <c r="AD43" s="31">
        <f t="shared" si="20"/>
        <v>-251.6</v>
      </c>
      <c r="AE43" s="31"/>
      <c r="AF43" s="31"/>
      <c r="AG43" s="18"/>
      <c r="AI43" s="22">
        <f t="shared" si="8"/>
        <v>1863.4414091292301</v>
      </c>
      <c r="AJ43" s="22">
        <f t="shared" si="9"/>
        <v>1949.3705732048991</v>
      </c>
      <c r="AK43" s="34">
        <f t="shared" si="22"/>
        <v>203.88888888888891</v>
      </c>
      <c r="AL43" s="34"/>
      <c r="AM43" s="39"/>
      <c r="AN43" s="23"/>
      <c r="AO43" s="31">
        <f t="shared" si="2"/>
        <v>0.93499337182703246</v>
      </c>
      <c r="AP43" s="31">
        <f t="shared" si="21"/>
        <v>89.25</v>
      </c>
    </row>
    <row r="44" spans="1:42" ht="15.75">
      <c r="A44" s="8">
        <f t="shared" si="11"/>
        <v>-3590</v>
      </c>
      <c r="F44" s="7">
        <f t="shared" si="12"/>
        <v>2200</v>
      </c>
      <c r="S44">
        <f t="shared" si="4"/>
        <v>-3590</v>
      </c>
      <c r="T44" s="6">
        <f t="shared" si="3"/>
        <v>200</v>
      </c>
      <c r="W44" s="22">
        <f t="shared" si="5"/>
        <v>-1172.7223985731462</v>
      </c>
      <c r="X44" s="22">
        <f t="shared" si="6"/>
        <v>-1144.0793438812566</v>
      </c>
      <c r="Y44" s="34">
        <f t="shared" si="0"/>
        <v>424.75</v>
      </c>
      <c r="Z44" s="34">
        <f t="shared" si="16"/>
        <v>458.6018518518519</v>
      </c>
      <c r="AA44" s="39">
        <f t="shared" si="17"/>
        <v>-33.851851851851904</v>
      </c>
      <c r="AB44" s="23"/>
      <c r="AC44" s="31">
        <f t="shared" si="25"/>
        <v>-0.99715836358096333</v>
      </c>
      <c r="AD44" s="31">
        <f t="shared" si="20"/>
        <v>-251.6</v>
      </c>
      <c r="AE44" s="31"/>
      <c r="AF44" s="31"/>
      <c r="AG44" s="18"/>
      <c r="AI44" s="22">
        <f t="shared" si="8"/>
        <v>2035.2997372805692</v>
      </c>
      <c r="AJ44" s="22">
        <f t="shared" si="9"/>
        <v>2121.2289013562381</v>
      </c>
      <c r="AK44" s="34"/>
      <c r="AL44" s="34"/>
      <c r="AM44" s="39"/>
      <c r="AN44" s="23"/>
      <c r="AO44" s="31">
        <f t="shared" si="2"/>
        <v>0.48827208925904519</v>
      </c>
      <c r="AP44" s="31">
        <f t="shared" si="21"/>
        <v>89.25</v>
      </c>
    </row>
    <row r="45" spans="1:42" ht="15.75">
      <c r="A45" s="8">
        <f t="shared" si="11"/>
        <v>-3580</v>
      </c>
      <c r="F45" s="7">
        <f t="shared" si="12"/>
        <v>2200</v>
      </c>
      <c r="S45">
        <f t="shared" si="4"/>
        <v>-3580</v>
      </c>
      <c r="T45" s="6">
        <f t="shared" si="3"/>
        <v>200</v>
      </c>
      <c r="W45" s="22">
        <f t="shared" si="5"/>
        <v>-1115.4362891893666</v>
      </c>
      <c r="X45" s="22">
        <f t="shared" si="6"/>
        <v>-1086.793234497477</v>
      </c>
      <c r="Y45" s="34">
        <f t="shared" si="0"/>
        <v>312.91666666666669</v>
      </c>
      <c r="Z45" s="34">
        <f t="shared" si="16"/>
        <v>419.08333333333331</v>
      </c>
      <c r="AA45" s="39">
        <f t="shared" si="17"/>
        <v>-106.16666666666663</v>
      </c>
      <c r="AB45" s="23"/>
      <c r="AC45" s="31">
        <f t="shared" si="25"/>
        <v>-0.71544391962971943</v>
      </c>
      <c r="AD45" s="31">
        <f t="shared" si="20"/>
        <v>-251.6</v>
      </c>
      <c r="AE45" s="31"/>
      <c r="AF45" s="31"/>
      <c r="AG45" s="18"/>
      <c r="AI45" s="22">
        <f t="shared" si="8"/>
        <v>2207.1580654319082</v>
      </c>
      <c r="AJ45" s="22">
        <f t="shared" si="9"/>
        <v>2293.0872295075769</v>
      </c>
      <c r="AK45" s="34"/>
      <c r="AL45" s="34"/>
      <c r="AM45" s="39"/>
      <c r="AN45" s="23"/>
      <c r="AO45" s="31">
        <f t="shared" si="2"/>
        <v>-0.18691713041306193</v>
      </c>
      <c r="AP45" s="31">
        <f t="shared" si="21"/>
        <v>89.25</v>
      </c>
    </row>
    <row r="46" spans="1:42" ht="15.75">
      <c r="A46" s="8">
        <f t="shared" si="11"/>
        <v>-3570</v>
      </c>
      <c r="F46" s="7">
        <f t="shared" si="12"/>
        <v>2200</v>
      </c>
      <c r="S46">
        <f t="shared" si="4"/>
        <v>-3570</v>
      </c>
      <c r="T46" s="6">
        <f t="shared" si="3"/>
        <v>200</v>
      </c>
      <c r="W46" s="22">
        <f t="shared" si="5"/>
        <v>-1058.150179805587</v>
      </c>
      <c r="X46" s="22">
        <f t="shared" si="6"/>
        <v>-1029.5071251136974</v>
      </c>
      <c r="Y46" s="34">
        <f t="shared" si="0"/>
        <v>301</v>
      </c>
      <c r="Z46" s="34">
        <f t="shared" si="16"/>
        <v>382.95833333333337</v>
      </c>
      <c r="AA46" s="39">
        <f t="shared" si="17"/>
        <v>-81.958333333333371</v>
      </c>
      <c r="AB46" s="23"/>
      <c r="AC46" s="31">
        <f t="shared" si="25"/>
        <v>-9.8965314410251984E-2</v>
      </c>
      <c r="AD46" s="31">
        <f t="shared" si="20"/>
        <v>-251.6</v>
      </c>
      <c r="AE46" s="31"/>
      <c r="AF46" s="31"/>
      <c r="AG46" s="18"/>
      <c r="AI46" s="22">
        <f t="shared" si="8"/>
        <v>2379.016393583247</v>
      </c>
      <c r="AJ46" s="22">
        <f t="shared" si="9"/>
        <v>2464.9455576589157</v>
      </c>
      <c r="AK46" s="34"/>
      <c r="AL46" s="34"/>
      <c r="AM46" s="39"/>
      <c r="AN46" s="23"/>
      <c r="AO46" s="31">
        <f t="shared" si="2"/>
        <v>-0.77464574741238745</v>
      </c>
      <c r="AP46" s="31">
        <f t="shared" si="21"/>
        <v>89.25</v>
      </c>
    </row>
    <row r="47" spans="1:42" ht="15.75">
      <c r="A47" s="8">
        <f t="shared" si="11"/>
        <v>-3560</v>
      </c>
      <c r="F47" s="7">
        <f t="shared" si="12"/>
        <v>2200</v>
      </c>
      <c r="S47">
        <f t="shared" si="4"/>
        <v>-3560</v>
      </c>
      <c r="T47" s="6">
        <f t="shared" si="3"/>
        <v>200</v>
      </c>
      <c r="W47" s="22">
        <f t="shared" si="5"/>
        <v>-1000.8640704218074</v>
      </c>
      <c r="X47" s="22">
        <f t="shared" si="6"/>
        <v>-972.22101572991778</v>
      </c>
      <c r="Y47" s="34">
        <f t="shared" si="0"/>
        <v>353.33333333333331</v>
      </c>
      <c r="Z47" s="34">
        <f t="shared" si="16"/>
        <v>351.75</v>
      </c>
      <c r="AA47" s="39">
        <f t="shared" si="17"/>
        <v>1.5833333333333144</v>
      </c>
      <c r="AB47" s="23"/>
      <c r="AC47" s="31">
        <f t="shared" si="25"/>
        <v>0.56382026129873308</v>
      </c>
      <c r="AD47" s="31">
        <f t="shared" si="20"/>
        <v>-251.6</v>
      </c>
      <c r="AE47" s="31"/>
      <c r="AF47" s="31"/>
      <c r="AG47" s="18"/>
      <c r="AI47" s="22">
        <f t="shared" si="8"/>
        <v>2550.8747217345858</v>
      </c>
      <c r="AJ47" s="22">
        <f t="shared" si="9"/>
        <v>2636.8038858102545</v>
      </c>
      <c r="AK47" s="34"/>
      <c r="AO47" s="31">
        <f t="shared" si="2"/>
        <v>-0.9999090099689526</v>
      </c>
      <c r="AP47" s="31">
        <f t="shared" si="21"/>
        <v>89.25</v>
      </c>
    </row>
    <row r="48" spans="1:42" ht="15.75">
      <c r="A48" s="8">
        <f t="shared" si="11"/>
        <v>-3550</v>
      </c>
      <c r="F48" s="7">
        <f t="shared" si="12"/>
        <v>2200</v>
      </c>
      <c r="S48">
        <f t="shared" si="4"/>
        <v>-3550</v>
      </c>
      <c r="T48" s="6">
        <f t="shared" si="3"/>
        <v>200</v>
      </c>
      <c r="W48" s="22">
        <f t="shared" si="5"/>
        <v>-943.57796103802775</v>
      </c>
      <c r="X48" s="22">
        <f t="shared" si="6"/>
        <v>-914.93490634613818</v>
      </c>
      <c r="Y48" s="34">
        <f t="shared" si="0"/>
        <v>371.04166666666669</v>
      </c>
      <c r="Z48" s="34">
        <f t="shared" si="16"/>
        <v>330.25</v>
      </c>
      <c r="AA48" s="39">
        <f t="shared" si="17"/>
        <v>40.791666666666686</v>
      </c>
      <c r="AB48" s="23"/>
      <c r="AC48" s="31">
        <f t="shared" si="25"/>
        <v>0.96278807058181481</v>
      </c>
      <c r="AD48" s="31">
        <f t="shared" si="20"/>
        <v>-251.6</v>
      </c>
      <c r="AE48" s="31"/>
      <c r="AF48" s="31"/>
      <c r="AG48" s="18"/>
      <c r="AI48" s="22">
        <f t="shared" si="8"/>
        <v>2722.7330498859246</v>
      </c>
      <c r="AJ48" s="22">
        <f t="shared" si="9"/>
        <v>2808.6622139615934</v>
      </c>
      <c r="AK48" s="34"/>
      <c r="AO48" s="31">
        <f t="shared" si="2"/>
        <v>-0.75730373401024298</v>
      </c>
      <c r="AP48" s="31">
        <f t="shared" si="21"/>
        <v>89.25</v>
      </c>
    </row>
    <row r="49" spans="1:37" ht="15.75">
      <c r="A49" s="8">
        <f t="shared" si="11"/>
        <v>-3540</v>
      </c>
      <c r="F49" s="7">
        <f t="shared" si="12"/>
        <v>2200</v>
      </c>
      <c r="S49">
        <f t="shared" si="4"/>
        <v>-3540</v>
      </c>
      <c r="T49" s="11">
        <f t="shared" si="3"/>
        <v>200</v>
      </c>
      <c r="W49" s="22">
        <f t="shared" si="5"/>
        <v>-886.29185165424815</v>
      </c>
      <c r="X49" s="22">
        <f t="shared" si="6"/>
        <v>-857.64879696235857</v>
      </c>
      <c r="Y49" s="34">
        <f t="shared" si="0"/>
        <v>295.20833333333331</v>
      </c>
      <c r="Z49" s="34">
        <f t="shared" si="16"/>
        <v>327.68055555555554</v>
      </c>
      <c r="AA49" s="39">
        <f t="shared" si="17"/>
        <v>-32.472222222222229</v>
      </c>
      <c r="AB49" s="23"/>
      <c r="AC49" s="31">
        <f t="shared" si="25"/>
        <v>0.91125664144215124</v>
      </c>
      <c r="AD49" s="31">
        <f t="shared" si="20"/>
        <v>-251.6</v>
      </c>
      <c r="AE49" s="31"/>
      <c r="AF49" s="31"/>
      <c r="AG49" s="18"/>
      <c r="AI49" s="22"/>
      <c r="AJ49" s="22"/>
      <c r="AK49" s="34"/>
    </row>
    <row r="50" spans="1:37" ht="15.75">
      <c r="A50" s="8">
        <f t="shared" si="11"/>
        <v>-3530</v>
      </c>
      <c r="F50" s="7">
        <f>F49+25</f>
        <v>2225</v>
      </c>
      <c r="S50">
        <f t="shared" si="4"/>
        <v>-3530</v>
      </c>
      <c r="T50" s="6">
        <f t="shared" si="3"/>
        <v>225</v>
      </c>
      <c r="W50" s="22">
        <f t="shared" si="5"/>
        <v>-829.00574227046855</v>
      </c>
      <c r="X50" s="22">
        <f t="shared" si="6"/>
        <v>-800.36268757857897</v>
      </c>
      <c r="Y50" s="34">
        <f t="shared" si="0"/>
        <v>287.25</v>
      </c>
      <c r="Z50" s="34">
        <f t="shared" si="16"/>
        <v>342.25648148148144</v>
      </c>
      <c r="AA50" s="39">
        <f t="shared" si="17"/>
        <v>-55.006481481481444</v>
      </c>
      <c r="AB50" s="23"/>
      <c r="AC50" s="31">
        <f t="shared" si="25"/>
        <v>0.43333810228223213</v>
      </c>
      <c r="AD50" s="31">
        <f t="shared" si="20"/>
        <v>-251.6</v>
      </c>
      <c r="AE50" s="31"/>
      <c r="AF50" s="31"/>
      <c r="AG50" s="18"/>
      <c r="AI50" s="22"/>
      <c r="AJ50" s="22"/>
      <c r="AK50" s="34"/>
    </row>
    <row r="51" spans="1:37" ht="15.75">
      <c r="A51" s="8">
        <f t="shared" si="11"/>
        <v>-3520</v>
      </c>
      <c r="F51" s="7">
        <f t="shared" ref="F51:F53" si="28">F50+25</f>
        <v>2250</v>
      </c>
      <c r="S51">
        <f t="shared" si="4"/>
        <v>-3520</v>
      </c>
      <c r="T51" s="6">
        <f t="shared" si="3"/>
        <v>250</v>
      </c>
      <c r="W51" s="22">
        <f t="shared" si="5"/>
        <v>-771.71963288668894</v>
      </c>
      <c r="X51" s="22">
        <f t="shared" si="6"/>
        <v>-743.07657819479937</v>
      </c>
      <c r="Y51" s="34">
        <f t="shared" si="0"/>
        <v>294.375</v>
      </c>
      <c r="Z51" s="34">
        <f t="shared" si="16"/>
        <v>361.79166666666663</v>
      </c>
      <c r="AA51" s="39">
        <f t="shared" si="17"/>
        <v>-67.416666666666629</v>
      </c>
      <c r="AB51" s="23"/>
      <c r="AC51" s="31">
        <f t="shared" si="25"/>
        <v>-0.2473441509520963</v>
      </c>
      <c r="AD51" s="31">
        <f t="shared" si="20"/>
        <v>-251.6</v>
      </c>
      <c r="AE51" s="31"/>
      <c r="AF51" s="31"/>
      <c r="AG51" s="18"/>
      <c r="AI51" s="22"/>
      <c r="AJ51" s="22"/>
      <c r="AK51" s="34"/>
    </row>
    <row r="52" spans="1:37" ht="15.75">
      <c r="A52" s="8">
        <f t="shared" si="11"/>
        <v>-3510</v>
      </c>
      <c r="F52" s="7">
        <f t="shared" si="28"/>
        <v>2275</v>
      </c>
      <c r="S52">
        <f t="shared" si="4"/>
        <v>-3510</v>
      </c>
      <c r="T52" s="6">
        <f t="shared" si="3"/>
        <v>275</v>
      </c>
      <c r="W52" s="22">
        <f t="shared" si="5"/>
        <v>-714.43352350290934</v>
      </c>
      <c r="X52" s="22">
        <f t="shared" si="6"/>
        <v>-685.79046881101976</v>
      </c>
      <c r="Y52" s="34">
        <f t="shared" si="0"/>
        <v>332.375</v>
      </c>
      <c r="Z52" s="34">
        <f t="shared" si="16"/>
        <v>377.18055555555554</v>
      </c>
      <c r="AA52" s="39">
        <f t="shared" si="17"/>
        <v>-44.805555555555543</v>
      </c>
      <c r="AB52" s="23"/>
      <c r="AC52" s="31">
        <f t="shared" si="25"/>
        <v>-0.81229132703190243</v>
      </c>
      <c r="AD52" s="31">
        <f t="shared" si="20"/>
        <v>-251.6</v>
      </c>
      <c r="AE52" s="31"/>
      <c r="AF52" s="31"/>
      <c r="AG52" s="18"/>
      <c r="AI52" s="22"/>
      <c r="AJ52" s="22"/>
      <c r="AK52" s="34"/>
    </row>
    <row r="53" spans="1:37" ht="15.75">
      <c r="A53" s="8">
        <f t="shared" si="11"/>
        <v>-3500</v>
      </c>
      <c r="F53" s="7">
        <f t="shared" si="28"/>
        <v>2300</v>
      </c>
      <c r="S53">
        <f t="shared" si="4"/>
        <v>-3500</v>
      </c>
      <c r="T53" s="6">
        <f t="shared" si="3"/>
        <v>300</v>
      </c>
      <c r="W53" s="22">
        <f t="shared" si="5"/>
        <v>-657.14741411912973</v>
      </c>
      <c r="X53" s="22">
        <f t="shared" si="6"/>
        <v>-628.50435942724016</v>
      </c>
      <c r="Y53" s="34">
        <f t="shared" si="0"/>
        <v>401.625</v>
      </c>
      <c r="Z53" s="34">
        <f t="shared" si="16"/>
        <v>392.02037037037036</v>
      </c>
      <c r="AA53" s="39">
        <f t="shared" si="17"/>
        <v>9.6046296296296418</v>
      </c>
      <c r="AB53" s="23"/>
      <c r="AC53" s="31">
        <f t="shared" si="25"/>
        <v>-0.99715836358096333</v>
      </c>
      <c r="AD53" s="31">
        <f t="shared" si="20"/>
        <v>-251.6</v>
      </c>
      <c r="AE53" s="31"/>
      <c r="AF53" s="31"/>
      <c r="AG53" s="18"/>
      <c r="AI53" s="22"/>
      <c r="AJ53" s="22"/>
      <c r="AK53" s="34"/>
    </row>
    <row r="54" spans="1:37" ht="15.75">
      <c r="A54" s="8">
        <f t="shared" si="11"/>
        <v>-3490</v>
      </c>
      <c r="E54" s="3" t="s">
        <v>28</v>
      </c>
      <c r="F54" s="7">
        <f>F53</f>
        <v>2300</v>
      </c>
      <c r="G54" s="3" t="s">
        <v>28</v>
      </c>
      <c r="I54" s="3" t="s">
        <v>28</v>
      </c>
      <c r="S54">
        <f t="shared" si="4"/>
        <v>-3490</v>
      </c>
      <c r="T54" s="6">
        <f t="shared" si="3"/>
        <v>300</v>
      </c>
      <c r="W54" s="22">
        <f t="shared" si="5"/>
        <v>-599.86130473535013</v>
      </c>
      <c r="X54" s="22">
        <f t="shared" si="6"/>
        <v>-571.21825004346056</v>
      </c>
      <c r="Y54" s="34">
        <f t="shared" si="0"/>
        <v>444.1</v>
      </c>
      <c r="Z54" s="34">
        <f t="shared" si="16"/>
        <v>405.22314814814814</v>
      </c>
      <c r="AA54" s="39">
        <f t="shared" si="17"/>
        <v>38.876851851851882</v>
      </c>
      <c r="AB54" s="23"/>
      <c r="AC54" s="31">
        <f t="shared" si="25"/>
        <v>-0.71544391962971954</v>
      </c>
      <c r="AD54" s="31">
        <f t="shared" si="20"/>
        <v>-251.6</v>
      </c>
      <c r="AE54" s="31"/>
      <c r="AF54" s="31"/>
      <c r="AG54" s="18"/>
      <c r="AI54" s="22"/>
      <c r="AJ54" s="22"/>
      <c r="AK54" s="34"/>
    </row>
    <row r="55" spans="1:37" ht="15.75">
      <c r="A55" s="8">
        <f t="shared" si="11"/>
        <v>-3480</v>
      </c>
      <c r="E55" t="s">
        <v>14</v>
      </c>
      <c r="F55" s="7">
        <f t="shared" ref="F55:F82" si="29">F54</f>
        <v>2300</v>
      </c>
      <c r="G55" t="s">
        <v>14</v>
      </c>
      <c r="I55" t="s">
        <v>14</v>
      </c>
      <c r="S55">
        <f t="shared" si="4"/>
        <v>-3480</v>
      </c>
      <c r="T55" s="6">
        <f t="shared" si="3"/>
        <v>300</v>
      </c>
      <c r="W55" s="22">
        <f t="shared" si="5"/>
        <v>-542.57519535157053</v>
      </c>
      <c r="X55" s="22">
        <f t="shared" si="6"/>
        <v>-513.93214065968095</v>
      </c>
      <c r="Y55" s="34">
        <f t="shared" si="0"/>
        <v>476.81666666666666</v>
      </c>
      <c r="Z55" s="34">
        <f t="shared" si="16"/>
        <v>418.96574074074073</v>
      </c>
      <c r="AA55" s="39">
        <f t="shared" si="17"/>
        <v>57.850925925925935</v>
      </c>
      <c r="AB55" s="23"/>
      <c r="AC55" s="31">
        <f t="shared" si="25"/>
        <v>-9.8965314410252234E-2</v>
      </c>
      <c r="AD55" s="31">
        <f t="shared" si="20"/>
        <v>-251.6</v>
      </c>
      <c r="AE55" s="31"/>
      <c r="AF55" s="31"/>
      <c r="AG55" s="18"/>
      <c r="AI55" s="22"/>
      <c r="AJ55" s="22"/>
      <c r="AK55" s="34"/>
    </row>
    <row r="56" spans="1:37" ht="15.75">
      <c r="A56" s="8">
        <f t="shared" si="11"/>
        <v>-3470</v>
      </c>
      <c r="E56" t="s">
        <v>15</v>
      </c>
      <c r="F56" s="7">
        <f t="shared" si="29"/>
        <v>2300</v>
      </c>
      <c r="G56" t="s">
        <v>15</v>
      </c>
      <c r="I56" t="s">
        <v>15</v>
      </c>
      <c r="S56">
        <f t="shared" si="4"/>
        <v>-3470</v>
      </c>
      <c r="T56" s="6">
        <f t="shared" si="3"/>
        <v>300</v>
      </c>
      <c r="W56" s="22">
        <f t="shared" si="5"/>
        <v>-485.28908596779092</v>
      </c>
      <c r="X56" s="22">
        <f t="shared" si="6"/>
        <v>-456.64603127590135</v>
      </c>
      <c r="Y56" s="34">
        <f t="shared" si="0"/>
        <v>491.83333333333331</v>
      </c>
      <c r="Z56" s="34">
        <f t="shared" si="16"/>
        <v>427.512962962963</v>
      </c>
      <c r="AA56" s="39">
        <f t="shared" si="17"/>
        <v>64.320370370370313</v>
      </c>
      <c r="AB56" s="23"/>
      <c r="AC56" s="31">
        <f t="shared" si="25"/>
        <v>0.56382026129872698</v>
      </c>
      <c r="AD56" s="31">
        <f t="shared" si="20"/>
        <v>-251.6</v>
      </c>
      <c r="AE56" s="31"/>
      <c r="AF56" s="31"/>
      <c r="AG56" s="18"/>
      <c r="AI56" s="22"/>
      <c r="AJ56" s="22"/>
      <c r="AK56" s="34"/>
    </row>
    <row r="57" spans="1:37" ht="15.75">
      <c r="A57" s="8">
        <f t="shared" si="11"/>
        <v>-3460</v>
      </c>
      <c r="F57" s="7">
        <f t="shared" si="29"/>
        <v>2300</v>
      </c>
      <c r="G57" t="s">
        <v>141</v>
      </c>
      <c r="S57">
        <f t="shared" si="4"/>
        <v>-3460</v>
      </c>
      <c r="T57" s="6">
        <f t="shared" si="3"/>
        <v>300</v>
      </c>
      <c r="W57" s="22">
        <f t="shared" si="5"/>
        <v>-428.00297658401132</v>
      </c>
      <c r="X57" s="22">
        <f t="shared" si="6"/>
        <v>-399.35992189212175</v>
      </c>
      <c r="Y57" s="34">
        <f t="shared" si="0"/>
        <v>504.6</v>
      </c>
      <c r="Z57" s="34">
        <f t="shared" si="16"/>
        <v>431.137962962963</v>
      </c>
      <c r="AA57" s="39">
        <f t="shared" si="17"/>
        <v>73.462037037037021</v>
      </c>
      <c r="AB57" s="23"/>
      <c r="AC57" s="31">
        <f t="shared" si="25"/>
        <v>0.96278807058181282</v>
      </c>
      <c r="AD57" s="31">
        <f t="shared" si="20"/>
        <v>-251.6</v>
      </c>
      <c r="AE57" s="31"/>
      <c r="AF57" s="31"/>
      <c r="AG57" s="18"/>
      <c r="AI57" s="22"/>
      <c r="AJ57" s="22"/>
      <c r="AK57" s="34"/>
    </row>
    <row r="58" spans="1:37" ht="15.75">
      <c r="A58" s="8">
        <f t="shared" si="11"/>
        <v>-3450</v>
      </c>
      <c r="F58" s="7">
        <f t="shared" si="29"/>
        <v>2300</v>
      </c>
      <c r="G58" t="s">
        <v>35</v>
      </c>
      <c r="S58">
        <f t="shared" si="4"/>
        <v>-3450</v>
      </c>
      <c r="T58" s="6">
        <f t="shared" si="3"/>
        <v>300</v>
      </c>
      <c r="W58" s="22">
        <f t="shared" si="5"/>
        <v>-370.71686720023172</v>
      </c>
      <c r="X58" s="22">
        <f t="shared" si="6"/>
        <v>-342.07381250834214</v>
      </c>
      <c r="Y58" s="34">
        <f t="shared" si="0"/>
        <v>414.0333333333333</v>
      </c>
      <c r="Z58" s="34">
        <f t="shared" si="16"/>
        <v>447.48518518518517</v>
      </c>
      <c r="AA58" s="39">
        <f t="shared" si="17"/>
        <v>-33.45185185185187</v>
      </c>
      <c r="AB58" s="23"/>
      <c r="AC58" s="31">
        <f t="shared" si="25"/>
        <v>0.91125664144215723</v>
      </c>
      <c r="AD58" s="31">
        <f t="shared" si="20"/>
        <v>-251.6</v>
      </c>
      <c r="AE58" s="31"/>
      <c r="AF58" s="31"/>
      <c r="AG58" s="18"/>
      <c r="AI58" s="22"/>
      <c r="AJ58" s="22"/>
      <c r="AK58" s="34"/>
    </row>
    <row r="59" spans="1:37" ht="15.75">
      <c r="A59" s="8">
        <f t="shared" si="11"/>
        <v>-3440</v>
      </c>
      <c r="F59" s="7">
        <f t="shared" si="29"/>
        <v>2300</v>
      </c>
      <c r="S59">
        <f t="shared" si="4"/>
        <v>-3440</v>
      </c>
      <c r="T59" s="6">
        <f t="shared" si="3"/>
        <v>300</v>
      </c>
      <c r="W59" s="22">
        <f t="shared" si="5"/>
        <v>-313.43075781645211</v>
      </c>
      <c r="X59" s="22">
        <f t="shared" si="6"/>
        <v>-284.78770312456254</v>
      </c>
      <c r="Y59" s="34">
        <f t="shared" si="0"/>
        <v>410.93333333333334</v>
      </c>
      <c r="Z59" s="34">
        <f t="shared" si="16"/>
        <v>462.0296296296296</v>
      </c>
      <c r="AA59" s="39">
        <f t="shared" si="17"/>
        <v>-51.096296296296259</v>
      </c>
      <c r="AB59" s="23"/>
      <c r="AC59" s="31">
        <f t="shared" si="25"/>
        <v>0.43333810228224517</v>
      </c>
      <c r="AD59" s="31">
        <f t="shared" si="20"/>
        <v>-251.6</v>
      </c>
      <c r="AE59" s="31"/>
      <c r="AF59" s="31"/>
      <c r="AG59" s="18"/>
      <c r="AI59" s="22"/>
      <c r="AJ59" s="22"/>
      <c r="AK59" s="34"/>
    </row>
    <row r="60" spans="1:37" ht="15.75">
      <c r="A60" s="8">
        <f t="shared" si="11"/>
        <v>-3430</v>
      </c>
      <c r="F60" s="7">
        <f t="shared" si="29"/>
        <v>2300</v>
      </c>
      <c r="G60" t="s">
        <v>142</v>
      </c>
      <c r="S60">
        <f t="shared" si="4"/>
        <v>-3430</v>
      </c>
      <c r="T60" s="6">
        <f t="shared" si="3"/>
        <v>300</v>
      </c>
      <c r="W60" s="22">
        <f t="shared" si="5"/>
        <v>-256.14464843267251</v>
      </c>
      <c r="X60" s="22">
        <f t="shared" si="6"/>
        <v>-227.50159374078294</v>
      </c>
      <c r="Y60" s="34">
        <f t="shared" si="0"/>
        <v>371.3</v>
      </c>
      <c r="Z60" s="34">
        <f t="shared" si="16"/>
        <v>492.229012345679</v>
      </c>
      <c r="AA60" s="39">
        <f t="shared" si="17"/>
        <v>-120.92901234567898</v>
      </c>
      <c r="AB60" s="23"/>
      <c r="AC60" s="31">
        <f t="shared" si="25"/>
        <v>-0.24734415095208229</v>
      </c>
      <c r="AD60" s="31">
        <f t="shared" si="20"/>
        <v>-251.6</v>
      </c>
      <c r="AE60" s="31"/>
      <c r="AF60" s="31"/>
      <c r="AG60" s="18"/>
      <c r="AI60" s="22"/>
      <c r="AJ60" s="22"/>
      <c r="AK60" s="34"/>
    </row>
    <row r="61" spans="1:37" ht="15.75">
      <c r="A61" s="8">
        <f t="shared" si="11"/>
        <v>-3420</v>
      </c>
      <c r="F61" s="7">
        <f t="shared" si="29"/>
        <v>2300</v>
      </c>
      <c r="G61" t="s">
        <v>140</v>
      </c>
      <c r="S61">
        <f t="shared" si="4"/>
        <v>-3420</v>
      </c>
      <c r="T61" s="6">
        <f t="shared" si="3"/>
        <v>300</v>
      </c>
      <c r="W61" s="22">
        <f t="shared" si="5"/>
        <v>-198.85853904889291</v>
      </c>
      <c r="X61" s="22">
        <f t="shared" si="6"/>
        <v>-170.21548435700333</v>
      </c>
      <c r="Y61" s="34">
        <f t="shared" si="0"/>
        <v>365</v>
      </c>
      <c r="Z61" s="34">
        <f t="shared" si="16"/>
        <v>526.61790123456785</v>
      </c>
      <c r="AA61" s="39">
        <f t="shared" si="17"/>
        <v>-161.61790123456785</v>
      </c>
      <c r="AB61" s="23"/>
      <c r="AC61" s="31">
        <f t="shared" si="25"/>
        <v>-0.81229132703189399</v>
      </c>
      <c r="AD61" s="31">
        <f t="shared" si="20"/>
        <v>-251.6</v>
      </c>
      <c r="AE61" s="31"/>
      <c r="AF61" s="31"/>
      <c r="AG61" s="18"/>
      <c r="AI61" s="22"/>
      <c r="AJ61" s="22"/>
      <c r="AK61" s="34"/>
    </row>
    <row r="62" spans="1:37" ht="15.75">
      <c r="A62" s="8">
        <f t="shared" si="11"/>
        <v>-3410</v>
      </c>
      <c r="F62" s="7">
        <f t="shared" si="29"/>
        <v>2300</v>
      </c>
      <c r="S62">
        <f t="shared" si="4"/>
        <v>-3410</v>
      </c>
      <c r="T62" s="6">
        <f t="shared" si="3"/>
        <v>300</v>
      </c>
      <c r="W62" s="22">
        <f t="shared" si="5"/>
        <v>-141.5724296651133</v>
      </c>
      <c r="X62" s="22">
        <f t="shared" si="6"/>
        <v>-112.92937497322373</v>
      </c>
      <c r="Y62" s="34">
        <f t="shared" si="0"/>
        <v>548.75</v>
      </c>
      <c r="Z62" s="34">
        <f t="shared" si="16"/>
        <v>559.28580246913577</v>
      </c>
      <c r="AA62" s="39">
        <f t="shared" si="17"/>
        <v>-10.535802469135774</v>
      </c>
      <c r="AB62" s="23"/>
      <c r="AC62" s="31">
        <f t="shared" si="25"/>
        <v>-0.99715836358096444</v>
      </c>
      <c r="AD62" s="31">
        <f t="shared" si="20"/>
        <v>-251.6</v>
      </c>
      <c r="AE62" s="31"/>
      <c r="AF62" s="31"/>
      <c r="AG62" s="18"/>
      <c r="AI62" s="22"/>
      <c r="AJ62" s="22"/>
      <c r="AK62" s="34"/>
    </row>
    <row r="63" spans="1:37" ht="15.75">
      <c r="A63" s="8">
        <f t="shared" si="11"/>
        <v>-3400</v>
      </c>
      <c r="F63" s="7">
        <f t="shared" si="29"/>
        <v>2300</v>
      </c>
      <c r="S63">
        <f t="shared" si="4"/>
        <v>-3400</v>
      </c>
      <c r="T63" s="6">
        <f t="shared" si="3"/>
        <v>300</v>
      </c>
      <c r="W63" s="22">
        <f t="shared" si="5"/>
        <v>-84.286320281333701</v>
      </c>
      <c r="X63" s="22">
        <f t="shared" si="6"/>
        <v>-55.643265589444127</v>
      </c>
      <c r="Y63" s="34">
        <f t="shared" si="0"/>
        <v>575</v>
      </c>
      <c r="Z63" s="34">
        <f t="shared" si="16"/>
        <v>591.05987654320995</v>
      </c>
      <c r="AA63" s="39">
        <f t="shared" si="17"/>
        <v>-16.059876543209953</v>
      </c>
      <c r="AB63" s="23"/>
      <c r="AC63" s="31">
        <f t="shared" si="25"/>
        <v>-0.71544391962972964</v>
      </c>
      <c r="AD63" s="31">
        <f t="shared" si="20"/>
        <v>-251.6</v>
      </c>
      <c r="AE63" s="31"/>
      <c r="AF63" s="31"/>
      <c r="AG63" s="18"/>
      <c r="AI63" s="22"/>
      <c r="AJ63" s="22"/>
      <c r="AK63" s="34"/>
    </row>
    <row r="64" spans="1:37" ht="15.75">
      <c r="A64" s="8">
        <f t="shared" si="11"/>
        <v>-3390</v>
      </c>
      <c r="F64" s="7">
        <f t="shared" si="29"/>
        <v>2300</v>
      </c>
      <c r="S64">
        <f t="shared" si="4"/>
        <v>-3390</v>
      </c>
      <c r="T64" s="6">
        <f t="shared" si="3"/>
        <v>300</v>
      </c>
      <c r="W64" s="22">
        <f t="shared" si="5"/>
        <v>-27.000210897554098</v>
      </c>
      <c r="X64" s="22">
        <f t="shared" si="6"/>
        <v>1.6428437943354766</v>
      </c>
      <c r="Y64" s="34">
        <f t="shared" si="0"/>
        <v>748.61111111111097</v>
      </c>
      <c r="Z64" s="34">
        <f t="shared" si="16"/>
        <v>612.2154320987654</v>
      </c>
      <c r="AA64" s="39">
        <f t="shared" si="17"/>
        <v>136.39567901234557</v>
      </c>
      <c r="AB64" s="23"/>
      <c r="AC64" s="31">
        <f t="shared" si="25"/>
        <v>-9.8965314410266611E-2</v>
      </c>
      <c r="AD64" s="31">
        <f t="shared" si="20"/>
        <v>-251.6</v>
      </c>
      <c r="AE64" s="31"/>
      <c r="AF64" s="31"/>
      <c r="AG64" s="18"/>
      <c r="AI64" s="22"/>
      <c r="AJ64" s="22"/>
      <c r="AK64" s="34"/>
    </row>
    <row r="65" spans="1:37" ht="15.75">
      <c r="A65" s="8">
        <f t="shared" si="11"/>
        <v>-3380</v>
      </c>
      <c r="F65" s="7">
        <f t="shared" si="29"/>
        <v>2300</v>
      </c>
      <c r="S65">
        <f t="shared" si="4"/>
        <v>-3380</v>
      </c>
      <c r="T65" s="6">
        <f t="shared" si="3"/>
        <v>300</v>
      </c>
      <c r="W65" s="22">
        <f t="shared" si="5"/>
        <v>30.285898486225506</v>
      </c>
      <c r="X65" s="22">
        <f t="shared" si="6"/>
        <v>58.92895317811508</v>
      </c>
      <c r="Y65" s="34">
        <f t="shared" si="0"/>
        <v>801.33333333333326</v>
      </c>
      <c r="Z65" s="34">
        <f t="shared" si="16"/>
        <v>630.31172839506178</v>
      </c>
      <c r="AA65" s="39">
        <f t="shared" si="17"/>
        <v>171.02160493827148</v>
      </c>
      <c r="AB65" s="23"/>
      <c r="AC65" s="31">
        <f t="shared" si="25"/>
        <v>0.5638202612987151</v>
      </c>
      <c r="AD65" s="31">
        <f t="shared" si="20"/>
        <v>-251.6</v>
      </c>
      <c r="AE65" s="31"/>
      <c r="AF65" s="31"/>
      <c r="AG65" s="18"/>
      <c r="AI65" s="22"/>
      <c r="AJ65" s="22"/>
      <c r="AK65" s="34"/>
    </row>
    <row r="66" spans="1:37" ht="15.75">
      <c r="A66" s="8">
        <f t="shared" si="11"/>
        <v>-3370</v>
      </c>
      <c r="F66" s="7">
        <f t="shared" si="29"/>
        <v>2300</v>
      </c>
      <c r="S66">
        <f t="shared" si="4"/>
        <v>-3370</v>
      </c>
      <c r="T66" s="6">
        <f t="shared" si="3"/>
        <v>300</v>
      </c>
      <c r="W66" s="22">
        <f t="shared" si="5"/>
        <v>87.572007870005109</v>
      </c>
      <c r="X66" s="22">
        <f t="shared" si="6"/>
        <v>116.21506256189468</v>
      </c>
      <c r="Y66" s="34">
        <f t="shared" ref="Y66:Y97" si="30">AVERAGEIFS(Composite,Year,"&gt;"&amp;W66,Year,"&lt;="&amp;W67)</f>
        <v>798.6111111111112</v>
      </c>
      <c r="Z66" s="34">
        <f t="shared" si="16"/>
        <v>654.94135802469145</v>
      </c>
      <c r="AA66" s="39">
        <f t="shared" si="17"/>
        <v>143.66975308641975</v>
      </c>
      <c r="AB66" s="23"/>
      <c r="AC66" s="31">
        <f t="shared" ref="AC66:AC91" si="31" xml:space="preserve"> SIN((2*PI()*(X66-2000+AD66)/515.574984454017) + 2.187804708)</f>
        <v>0.96278807058180893</v>
      </c>
      <c r="AD66" s="31">
        <f t="shared" si="20"/>
        <v>-251.6</v>
      </c>
      <c r="AE66" s="31"/>
      <c r="AF66" s="31"/>
      <c r="AG66" s="18"/>
      <c r="AI66" s="22"/>
      <c r="AJ66" s="22"/>
      <c r="AK66" s="34"/>
    </row>
    <row r="67" spans="1:37" ht="15.75">
      <c r="A67" s="8">
        <f t="shared" si="11"/>
        <v>-3360</v>
      </c>
      <c r="F67" s="7">
        <f t="shared" si="29"/>
        <v>2300</v>
      </c>
      <c r="S67">
        <f t="shared" si="4"/>
        <v>-3360</v>
      </c>
      <c r="T67" s="6">
        <f t="shared" ref="T67:T130" si="32">F67-2000</f>
        <v>300</v>
      </c>
      <c r="W67" s="22">
        <f t="shared" si="5"/>
        <v>144.85811725378471</v>
      </c>
      <c r="X67" s="22">
        <f t="shared" si="6"/>
        <v>173.50117194567429</v>
      </c>
      <c r="Y67" s="34">
        <f t="shared" si="30"/>
        <v>700</v>
      </c>
      <c r="Z67" s="34">
        <f t="shared" si="16"/>
        <v>656.71604938271616</v>
      </c>
      <c r="AA67" s="39">
        <f t="shared" si="17"/>
        <v>43.283950617283836</v>
      </c>
      <c r="AB67" s="23"/>
      <c r="AC67" s="31">
        <f t="shared" si="31"/>
        <v>0.91125664144216023</v>
      </c>
      <c r="AD67" s="31">
        <f t="shared" si="20"/>
        <v>-251.6</v>
      </c>
      <c r="AE67" s="31"/>
      <c r="AF67" s="31"/>
      <c r="AG67" s="18"/>
      <c r="AI67" s="22"/>
      <c r="AJ67" s="22"/>
      <c r="AK67" s="34"/>
    </row>
    <row r="68" spans="1:37" ht="15.75">
      <c r="A68" s="8">
        <f t="shared" si="11"/>
        <v>-3350</v>
      </c>
      <c r="F68" s="7">
        <f t="shared" si="29"/>
        <v>2300</v>
      </c>
      <c r="S68">
        <f t="shared" ref="S68:S131" si="33">A68</f>
        <v>-3350</v>
      </c>
      <c r="T68" s="6">
        <f t="shared" si="32"/>
        <v>300</v>
      </c>
      <c r="W68" s="22">
        <f t="shared" ref="W68:X83" si="34">W67+57.2861093837796</f>
        <v>202.14422663756432</v>
      </c>
      <c r="X68" s="22">
        <f t="shared" si="34"/>
        <v>230.78728132945389</v>
      </c>
      <c r="Y68" s="34">
        <f t="shared" si="30"/>
        <v>601.33333333333326</v>
      </c>
      <c r="Z68" s="34">
        <f t="shared" si="16"/>
        <v>652.71604938271616</v>
      </c>
      <c r="AA68" s="39">
        <f t="shared" si="17"/>
        <v>-51.382716049382907</v>
      </c>
      <c r="AB68" s="23"/>
      <c r="AC68" s="31">
        <f t="shared" si="31"/>
        <v>0.43333810228225178</v>
      </c>
      <c r="AD68" s="31">
        <f t="shared" si="20"/>
        <v>-251.6</v>
      </c>
      <c r="AE68" s="31"/>
      <c r="AF68" s="31"/>
      <c r="AG68" s="18"/>
      <c r="AI68" s="22"/>
      <c r="AJ68" s="22"/>
      <c r="AK68" s="34"/>
    </row>
    <row r="69" spans="1:37" ht="15.75">
      <c r="A69" s="8">
        <f t="shared" ref="A69:A132" si="35">A68+10</f>
        <v>-3340</v>
      </c>
      <c r="F69" s="7">
        <f t="shared" si="29"/>
        <v>2300</v>
      </c>
      <c r="S69">
        <f t="shared" si="33"/>
        <v>-3340</v>
      </c>
      <c r="T69" s="6">
        <f t="shared" si="32"/>
        <v>300</v>
      </c>
      <c r="W69" s="22">
        <f t="shared" si="34"/>
        <v>259.43033602134392</v>
      </c>
      <c r="X69" s="22">
        <f t="shared" si="34"/>
        <v>288.07339071323349</v>
      </c>
      <c r="Y69" s="34">
        <f t="shared" si="30"/>
        <v>534.16666666666663</v>
      </c>
      <c r="Z69" s="34">
        <f t="shared" si="16"/>
        <v>637.2037037037037</v>
      </c>
      <c r="AA69" s="39">
        <f t="shared" si="17"/>
        <v>-103.03703703703707</v>
      </c>
      <c r="AB69" s="23"/>
      <c r="AC69" s="31">
        <f t="shared" si="31"/>
        <v>-0.24734415095207515</v>
      </c>
      <c r="AD69" s="31">
        <f t="shared" si="20"/>
        <v>-251.6</v>
      </c>
      <c r="AE69" s="31"/>
      <c r="AF69" s="31"/>
      <c r="AG69" s="18"/>
      <c r="AI69" s="22"/>
      <c r="AJ69" s="22"/>
      <c r="AK69" s="34"/>
    </row>
    <row r="70" spans="1:37" ht="15.75">
      <c r="A70" s="8">
        <f t="shared" si="35"/>
        <v>-3330</v>
      </c>
      <c r="F70" s="7">
        <f t="shared" si="29"/>
        <v>2300</v>
      </c>
      <c r="S70">
        <f t="shared" si="33"/>
        <v>-3330</v>
      </c>
      <c r="T70" s="6">
        <f t="shared" si="32"/>
        <v>300</v>
      </c>
      <c r="W70" s="22">
        <f t="shared" si="34"/>
        <v>316.71644540512352</v>
      </c>
      <c r="X70" s="22">
        <f t="shared" si="34"/>
        <v>345.3595000970131</v>
      </c>
      <c r="Y70" s="34">
        <f t="shared" si="30"/>
        <v>586.66666666666663</v>
      </c>
      <c r="Z70" s="34">
        <f t="shared" si="16"/>
        <v>617.5</v>
      </c>
      <c r="AA70" s="39">
        <f t="shared" si="17"/>
        <v>-30.833333333333371</v>
      </c>
      <c r="AB70" s="23"/>
      <c r="AC70" s="31">
        <f t="shared" si="31"/>
        <v>-0.81229132703188978</v>
      </c>
      <c r="AD70" s="31">
        <f t="shared" si="20"/>
        <v>-251.6</v>
      </c>
      <c r="AE70" s="31"/>
      <c r="AF70" s="31"/>
      <c r="AG70" s="18"/>
      <c r="AI70" s="22"/>
      <c r="AJ70" s="22"/>
      <c r="AK70" s="34"/>
    </row>
    <row r="71" spans="1:37" ht="15.75">
      <c r="A71" s="8">
        <f t="shared" si="35"/>
        <v>-3320</v>
      </c>
      <c r="F71" s="7">
        <f t="shared" si="29"/>
        <v>2300</v>
      </c>
      <c r="S71">
        <f t="shared" si="33"/>
        <v>-3320</v>
      </c>
      <c r="T71" s="6">
        <f t="shared" si="32"/>
        <v>300</v>
      </c>
      <c r="W71" s="22">
        <f t="shared" si="34"/>
        <v>374.00255478890313</v>
      </c>
      <c r="X71" s="22">
        <f t="shared" si="34"/>
        <v>402.6456094807927</v>
      </c>
      <c r="Y71" s="34">
        <f t="shared" si="30"/>
        <v>564.72222222222229</v>
      </c>
      <c r="Z71" s="34">
        <f t="shared" si="16"/>
        <v>610.82098765432102</v>
      </c>
      <c r="AA71" s="39">
        <f t="shared" si="17"/>
        <v>-46.09876543209873</v>
      </c>
      <c r="AB71" s="23"/>
      <c r="AC71" s="31">
        <f t="shared" si="31"/>
        <v>-0.99715836358096499</v>
      </c>
      <c r="AD71" s="31">
        <f t="shared" si="20"/>
        <v>-251.6</v>
      </c>
      <c r="AE71" s="31"/>
      <c r="AF71" s="31"/>
      <c r="AG71" s="18"/>
      <c r="AI71" s="22"/>
      <c r="AJ71" s="22"/>
      <c r="AK71" s="34"/>
    </row>
    <row r="72" spans="1:37" ht="15.75">
      <c r="A72" s="8">
        <f t="shared" si="35"/>
        <v>-3310</v>
      </c>
      <c r="F72" s="7">
        <f t="shared" si="29"/>
        <v>2300</v>
      </c>
      <c r="S72">
        <f t="shared" si="33"/>
        <v>-3310</v>
      </c>
      <c r="T72" s="6">
        <f t="shared" si="32"/>
        <v>300</v>
      </c>
      <c r="W72" s="22">
        <f t="shared" si="34"/>
        <v>431.28866417268273</v>
      </c>
      <c r="X72" s="22">
        <f t="shared" si="34"/>
        <v>459.9317188645723</v>
      </c>
      <c r="Y72" s="34">
        <f t="shared" si="30"/>
        <v>539</v>
      </c>
      <c r="Z72" s="34">
        <f t="shared" si="16"/>
        <v>617.48765432098764</v>
      </c>
      <c r="AA72" s="39">
        <f t="shared" si="17"/>
        <v>-78.487654320987644</v>
      </c>
      <c r="AB72" s="23"/>
      <c r="AC72" s="31">
        <f t="shared" si="31"/>
        <v>-0.71544391962973486</v>
      </c>
      <c r="AD72" s="31">
        <f t="shared" si="20"/>
        <v>-251.6</v>
      </c>
      <c r="AE72" s="31"/>
      <c r="AF72" s="31"/>
      <c r="AG72" s="18"/>
      <c r="AI72" s="22"/>
      <c r="AJ72" s="22"/>
      <c r="AK72" s="34"/>
    </row>
    <row r="73" spans="1:37" ht="15.75">
      <c r="A73" s="8">
        <f t="shared" si="35"/>
        <v>-3300</v>
      </c>
      <c r="F73" s="7">
        <f t="shared" si="29"/>
        <v>2300</v>
      </c>
      <c r="S73">
        <f t="shared" si="33"/>
        <v>-3300</v>
      </c>
      <c r="T73" s="6">
        <f t="shared" si="32"/>
        <v>300</v>
      </c>
      <c r="W73" s="22">
        <f t="shared" si="34"/>
        <v>488.57477355646233</v>
      </c>
      <c r="X73" s="22">
        <f t="shared" si="34"/>
        <v>517.21782824835191</v>
      </c>
      <c r="Y73" s="34">
        <f t="shared" si="30"/>
        <v>609</v>
      </c>
      <c r="Z73" s="34">
        <f t="shared" si="16"/>
        <v>625.4320987654321</v>
      </c>
      <c r="AA73" s="39">
        <f t="shared" si="17"/>
        <v>-16.432098765432102</v>
      </c>
      <c r="AB73" s="23"/>
      <c r="AC73" s="31">
        <f t="shared" si="31"/>
        <v>-9.8965314410273925E-2</v>
      </c>
      <c r="AD73" s="31">
        <f t="shared" si="20"/>
        <v>-251.6</v>
      </c>
      <c r="AE73" s="31"/>
      <c r="AF73" s="31"/>
      <c r="AG73" s="18"/>
      <c r="AI73" s="22"/>
      <c r="AJ73" s="22"/>
      <c r="AK73" s="34"/>
    </row>
    <row r="74" spans="1:37" ht="15.75">
      <c r="A74" s="8">
        <f t="shared" si="35"/>
        <v>-3290</v>
      </c>
      <c r="F74" s="7">
        <f t="shared" si="29"/>
        <v>2300</v>
      </c>
      <c r="S74">
        <f t="shared" si="33"/>
        <v>-3290</v>
      </c>
      <c r="T74" s="6">
        <f t="shared" si="32"/>
        <v>300</v>
      </c>
      <c r="W74" s="22">
        <f t="shared" si="34"/>
        <v>545.86088294024194</v>
      </c>
      <c r="X74" s="22">
        <f t="shared" si="34"/>
        <v>574.50393763213151</v>
      </c>
      <c r="Y74" s="34">
        <f t="shared" si="30"/>
        <v>624</v>
      </c>
      <c r="Z74" s="34">
        <f t="shared" si="16"/>
        <v>623.89506172839492</v>
      </c>
      <c r="AA74" s="39">
        <f t="shared" si="17"/>
        <v>0.10493827160507863</v>
      </c>
      <c r="AB74" s="23"/>
      <c r="AC74" s="31">
        <f t="shared" si="31"/>
        <v>0.56382026129870899</v>
      </c>
      <c r="AD74" s="31">
        <f t="shared" si="20"/>
        <v>-251.6</v>
      </c>
      <c r="AE74" s="31"/>
      <c r="AF74" s="31"/>
      <c r="AG74" s="18"/>
      <c r="AI74" s="22"/>
      <c r="AJ74" s="22"/>
      <c r="AK74" s="34"/>
    </row>
    <row r="75" spans="1:37" ht="15.75">
      <c r="A75" s="8">
        <f t="shared" si="35"/>
        <v>-3280</v>
      </c>
      <c r="F75" s="7">
        <f t="shared" si="29"/>
        <v>2300</v>
      </c>
      <c r="S75">
        <f t="shared" si="33"/>
        <v>-3280</v>
      </c>
      <c r="T75" s="6">
        <f t="shared" si="32"/>
        <v>300</v>
      </c>
      <c r="W75" s="22">
        <f t="shared" si="34"/>
        <v>603.14699232402154</v>
      </c>
      <c r="X75" s="22">
        <f t="shared" si="34"/>
        <v>631.79004701591111</v>
      </c>
      <c r="Y75" s="34">
        <f t="shared" si="30"/>
        <v>738.5</v>
      </c>
      <c r="Z75" s="34">
        <f t="shared" si="16"/>
        <v>606.39135802469127</v>
      </c>
      <c r="AA75" s="39">
        <f t="shared" si="17"/>
        <v>132.10864197530873</v>
      </c>
      <c r="AB75" s="23"/>
      <c r="AC75" s="31">
        <f t="shared" si="31"/>
        <v>0.96278807058180693</v>
      </c>
      <c r="AD75" s="31">
        <f t="shared" si="20"/>
        <v>-251.6</v>
      </c>
      <c r="AE75" s="31"/>
      <c r="AF75" s="31"/>
      <c r="AG75" s="18"/>
      <c r="AI75" s="22"/>
      <c r="AJ75" s="22"/>
      <c r="AK75" s="34"/>
    </row>
    <row r="76" spans="1:37" ht="15.75">
      <c r="A76" s="8">
        <f t="shared" si="35"/>
        <v>-3270</v>
      </c>
      <c r="F76" s="7">
        <f t="shared" si="29"/>
        <v>2300</v>
      </c>
      <c r="S76">
        <f t="shared" si="33"/>
        <v>-3270</v>
      </c>
      <c r="T76" s="6">
        <f t="shared" si="32"/>
        <v>300</v>
      </c>
      <c r="W76" s="22">
        <f t="shared" si="34"/>
        <v>660.43310170780114</v>
      </c>
      <c r="X76" s="22">
        <f t="shared" si="34"/>
        <v>689.07615639969072</v>
      </c>
      <c r="Y76" s="34">
        <f t="shared" si="30"/>
        <v>759.99999999999989</v>
      </c>
      <c r="Z76" s="34">
        <f t="shared" ref="Z76:Z93" si="36">AVERAGE(Y72:Y80)</f>
        <v>585.43456790123457</v>
      </c>
      <c r="AA76" s="39">
        <f t="shared" ref="AA76:AA93" si="37">Y76-Z76</f>
        <v>174.56543209876531</v>
      </c>
      <c r="AB76" s="23"/>
      <c r="AC76" s="31">
        <f t="shared" si="31"/>
        <v>0.91125664144216323</v>
      </c>
      <c r="AD76" s="31">
        <f t="shared" si="20"/>
        <v>-251.6</v>
      </c>
      <c r="AE76" s="31"/>
      <c r="AF76" s="31"/>
      <c r="AG76" s="18"/>
      <c r="AI76" s="22"/>
      <c r="AJ76" s="22"/>
      <c r="AK76" s="34"/>
    </row>
    <row r="77" spans="1:37" ht="15.75">
      <c r="A77" s="8">
        <f t="shared" si="35"/>
        <v>-3260</v>
      </c>
      <c r="F77" s="7">
        <f t="shared" si="29"/>
        <v>2300</v>
      </c>
      <c r="S77">
        <f t="shared" si="33"/>
        <v>-3260</v>
      </c>
      <c r="T77" s="6">
        <f t="shared" si="32"/>
        <v>300</v>
      </c>
      <c r="W77" s="22">
        <f t="shared" si="34"/>
        <v>717.71921109158075</v>
      </c>
      <c r="X77" s="22">
        <f t="shared" si="34"/>
        <v>746.36226578347032</v>
      </c>
      <c r="Y77" s="34">
        <f t="shared" si="30"/>
        <v>672.83333333333337</v>
      </c>
      <c r="Z77" s="34">
        <f t="shared" si="36"/>
        <v>569.69691358024693</v>
      </c>
      <c r="AA77" s="39">
        <f t="shared" si="37"/>
        <v>103.13641975308644</v>
      </c>
      <c r="AB77" s="23"/>
      <c r="AC77" s="31">
        <f t="shared" si="31"/>
        <v>0.43333810228225839</v>
      </c>
      <c r="AD77" s="31">
        <f t="shared" ref="AD77:AD115" si="38">AD76</f>
        <v>-251.6</v>
      </c>
      <c r="AE77" s="31"/>
      <c r="AF77" s="31"/>
      <c r="AG77" s="18"/>
      <c r="AI77" s="22"/>
      <c r="AJ77" s="22"/>
      <c r="AK77" s="34"/>
    </row>
    <row r="78" spans="1:37" ht="15.75">
      <c r="A78" s="8">
        <f t="shared" si="35"/>
        <v>-3250</v>
      </c>
      <c r="F78" s="7">
        <f t="shared" si="29"/>
        <v>2300</v>
      </c>
      <c r="S78">
        <f t="shared" si="33"/>
        <v>-3250</v>
      </c>
      <c r="T78" s="6">
        <f t="shared" si="32"/>
        <v>300</v>
      </c>
      <c r="W78" s="22">
        <f t="shared" si="34"/>
        <v>775.00532047536035</v>
      </c>
      <c r="X78" s="22">
        <f t="shared" si="34"/>
        <v>803.64837516724992</v>
      </c>
      <c r="Y78" s="34">
        <f t="shared" si="30"/>
        <v>520.33333333333337</v>
      </c>
      <c r="Z78" s="34">
        <f t="shared" si="36"/>
        <v>545.8265432098766</v>
      </c>
      <c r="AA78" s="39">
        <f t="shared" si="37"/>
        <v>-25.493209876543233</v>
      </c>
      <c r="AB78" s="23"/>
      <c r="AC78" s="31">
        <f t="shared" si="31"/>
        <v>-0.24734415095206977</v>
      </c>
      <c r="AD78" s="31">
        <f t="shared" si="38"/>
        <v>-251.6</v>
      </c>
      <c r="AE78" s="31"/>
      <c r="AF78" s="31"/>
      <c r="AG78" s="18"/>
      <c r="AI78" s="22"/>
      <c r="AJ78" s="22"/>
      <c r="AK78" s="34"/>
    </row>
    <row r="79" spans="1:37" ht="15.75">
      <c r="A79" s="8">
        <f t="shared" si="35"/>
        <v>-3240</v>
      </c>
      <c r="F79" s="7">
        <f t="shared" si="29"/>
        <v>2300</v>
      </c>
      <c r="S79">
        <f t="shared" si="33"/>
        <v>-3240</v>
      </c>
      <c r="T79" s="6">
        <f t="shared" si="32"/>
        <v>300</v>
      </c>
      <c r="W79" s="22">
        <f t="shared" si="34"/>
        <v>832.29142985913995</v>
      </c>
      <c r="X79" s="22">
        <f t="shared" si="34"/>
        <v>860.93448455102953</v>
      </c>
      <c r="Y79" s="34">
        <f t="shared" si="30"/>
        <v>429.13333333333338</v>
      </c>
      <c r="Z79" s="34">
        <f t="shared" si="36"/>
        <v>523.9376543209878</v>
      </c>
      <c r="AA79" s="39">
        <f t="shared" si="37"/>
        <v>-94.804320987654421</v>
      </c>
      <c r="AB79" s="23"/>
      <c r="AC79" s="31">
        <f t="shared" si="31"/>
        <v>-0.81229132703188656</v>
      </c>
      <c r="AD79" s="31">
        <f t="shared" si="38"/>
        <v>-251.6</v>
      </c>
      <c r="AE79" s="31"/>
      <c r="AF79" s="31"/>
      <c r="AG79" s="18"/>
      <c r="AI79" s="22"/>
      <c r="AJ79" s="22"/>
      <c r="AK79" s="34"/>
    </row>
    <row r="80" spans="1:37" ht="15.75">
      <c r="A80" s="8">
        <f t="shared" si="35"/>
        <v>-3230</v>
      </c>
      <c r="F80" s="7">
        <f t="shared" si="29"/>
        <v>2300</v>
      </c>
      <c r="S80">
        <f t="shared" si="33"/>
        <v>-3230</v>
      </c>
      <c r="T80" s="6">
        <f t="shared" si="32"/>
        <v>300</v>
      </c>
      <c r="W80" s="22">
        <f t="shared" si="34"/>
        <v>889.57753924291956</v>
      </c>
      <c r="X80" s="22">
        <f t="shared" si="34"/>
        <v>918.22059393480913</v>
      </c>
      <c r="Y80" s="34">
        <f t="shared" si="30"/>
        <v>376.11111111111109</v>
      </c>
      <c r="Z80" s="34">
        <f t="shared" si="36"/>
        <v>493.04876543209866</v>
      </c>
      <c r="AA80" s="39">
        <f t="shared" si="37"/>
        <v>-116.93765432098758</v>
      </c>
      <c r="AB80" s="23"/>
      <c r="AC80" s="31">
        <f t="shared" si="31"/>
        <v>-0.99715836358096543</v>
      </c>
      <c r="AD80" s="31">
        <f t="shared" si="38"/>
        <v>-251.6</v>
      </c>
      <c r="AE80" s="31"/>
      <c r="AF80" s="31"/>
      <c r="AG80" s="18"/>
      <c r="AI80" s="22"/>
      <c r="AJ80" s="22"/>
      <c r="AK80" s="34"/>
    </row>
    <row r="81" spans="1:37" ht="15.75">
      <c r="A81" s="8">
        <f t="shared" si="35"/>
        <v>-3220</v>
      </c>
      <c r="F81" s="7">
        <f t="shared" si="29"/>
        <v>2300</v>
      </c>
      <c r="S81">
        <f t="shared" si="33"/>
        <v>-3220</v>
      </c>
      <c r="T81" s="6">
        <f t="shared" si="32"/>
        <v>300</v>
      </c>
      <c r="W81" s="22">
        <f t="shared" si="34"/>
        <v>946.86364862669916</v>
      </c>
      <c r="X81" s="22">
        <f t="shared" si="34"/>
        <v>975.50670331858873</v>
      </c>
      <c r="Y81" s="34">
        <f t="shared" si="30"/>
        <v>397.36111111111114</v>
      </c>
      <c r="Z81" s="34">
        <f t="shared" si="36"/>
        <v>458.7154320987654</v>
      </c>
      <c r="AA81" s="39">
        <f t="shared" si="37"/>
        <v>-61.354320987654262</v>
      </c>
      <c r="AB81" s="23"/>
      <c r="AC81" s="31">
        <f t="shared" si="31"/>
        <v>-0.71544391962973874</v>
      </c>
      <c r="AD81" s="31">
        <f t="shared" si="38"/>
        <v>-251.6</v>
      </c>
      <c r="AE81" s="31"/>
      <c r="AF81" s="31"/>
      <c r="AG81" s="18"/>
      <c r="AI81" s="22"/>
      <c r="AJ81" s="22"/>
      <c r="AK81" s="34"/>
    </row>
    <row r="82" spans="1:37" ht="15.75">
      <c r="A82" s="8">
        <f t="shared" si="35"/>
        <v>-3210</v>
      </c>
      <c r="F82" s="7">
        <f t="shared" si="29"/>
        <v>2300</v>
      </c>
      <c r="S82">
        <f t="shared" si="33"/>
        <v>-3210</v>
      </c>
      <c r="T82" s="6">
        <f t="shared" si="32"/>
        <v>300</v>
      </c>
      <c r="W82" s="22">
        <f t="shared" si="34"/>
        <v>1004.1497580104788</v>
      </c>
      <c r="X82" s="22">
        <f t="shared" si="34"/>
        <v>1032.7928127023683</v>
      </c>
      <c r="Y82" s="34">
        <f t="shared" si="30"/>
        <v>394.16666666666669</v>
      </c>
      <c r="Z82" s="34">
        <f t="shared" si="36"/>
        <v>431.65061728395062</v>
      </c>
      <c r="AA82" s="39">
        <f t="shared" si="37"/>
        <v>-37.483950617283938</v>
      </c>
      <c r="AB82" s="23"/>
      <c r="AC82" s="31">
        <f t="shared" si="31"/>
        <v>-9.8965314410279476E-2</v>
      </c>
      <c r="AD82" s="31">
        <f t="shared" si="38"/>
        <v>-251.6</v>
      </c>
      <c r="AE82" s="31"/>
      <c r="AF82" s="31"/>
      <c r="AG82" s="18"/>
      <c r="AI82" s="22"/>
      <c r="AJ82" s="22"/>
      <c r="AK82" s="34"/>
    </row>
    <row r="83" spans="1:37" ht="15.75">
      <c r="A83" s="8">
        <f t="shared" si="35"/>
        <v>-3200</v>
      </c>
      <c r="F83" s="7">
        <f>F82</f>
        <v>2300</v>
      </c>
      <c r="G83" t="s">
        <v>55</v>
      </c>
      <c r="S83">
        <f t="shared" si="33"/>
        <v>-3200</v>
      </c>
      <c r="T83" s="6">
        <f t="shared" si="32"/>
        <v>300</v>
      </c>
      <c r="W83" s="22">
        <f t="shared" si="34"/>
        <v>1061.4358673942584</v>
      </c>
      <c r="X83" s="22">
        <f t="shared" si="34"/>
        <v>1090.0789220861479</v>
      </c>
      <c r="Y83" s="34">
        <f t="shared" si="30"/>
        <v>427</v>
      </c>
      <c r="Z83" s="34">
        <f t="shared" si="36"/>
        <v>419.08913580246917</v>
      </c>
      <c r="AA83" s="39">
        <f t="shared" si="37"/>
        <v>7.9108641975308274</v>
      </c>
      <c r="AB83" s="23"/>
      <c r="AC83" s="31">
        <f t="shared" si="31"/>
        <v>0.56382026129870444</v>
      </c>
      <c r="AD83" s="31">
        <f t="shared" si="38"/>
        <v>-251.6</v>
      </c>
      <c r="AE83" s="31"/>
      <c r="AF83" s="31"/>
      <c r="AG83" s="18"/>
      <c r="AI83" s="22"/>
      <c r="AJ83" s="22"/>
      <c r="AK83" s="34"/>
    </row>
    <row r="84" spans="1:37" ht="15.75">
      <c r="A84" s="8">
        <f t="shared" si="35"/>
        <v>-3190</v>
      </c>
      <c r="F84" s="7">
        <f>F83+20</f>
        <v>2320</v>
      </c>
      <c r="G84" t="s">
        <v>143</v>
      </c>
      <c r="S84">
        <f t="shared" si="33"/>
        <v>-3190</v>
      </c>
      <c r="T84" s="6">
        <f t="shared" si="32"/>
        <v>320</v>
      </c>
      <c r="W84" s="22">
        <f t="shared" ref="W84:X99" si="39">W83+57.2861093837796</f>
        <v>1118.721976778038</v>
      </c>
      <c r="X84" s="22">
        <f t="shared" si="39"/>
        <v>1147.3650314699275</v>
      </c>
      <c r="Y84" s="34">
        <f t="shared" si="30"/>
        <v>460.5</v>
      </c>
      <c r="Z84" s="34">
        <f t="shared" si="36"/>
        <v>413.01876543209869</v>
      </c>
      <c r="AA84" s="39">
        <f t="shared" si="37"/>
        <v>47.481234567901311</v>
      </c>
      <c r="AB84" s="23"/>
      <c r="AC84" s="31">
        <f t="shared" si="31"/>
        <v>0.96278807058180549</v>
      </c>
      <c r="AD84" s="31">
        <f t="shared" si="38"/>
        <v>-251.6</v>
      </c>
      <c r="AE84" s="31"/>
      <c r="AF84" s="31"/>
      <c r="AG84" s="18"/>
    </row>
    <row r="85" spans="1:37" ht="15.75">
      <c r="A85" s="8">
        <f t="shared" si="35"/>
        <v>-3180</v>
      </c>
      <c r="F85" s="7">
        <f t="shared" ref="F85:F88" si="40">F84+20</f>
        <v>2340</v>
      </c>
      <c r="G85" t="s">
        <v>35</v>
      </c>
      <c r="S85">
        <f t="shared" si="33"/>
        <v>-3180</v>
      </c>
      <c r="T85" s="6">
        <f t="shared" si="32"/>
        <v>340</v>
      </c>
      <c r="W85" s="22">
        <f t="shared" si="39"/>
        <v>1176.0080861618176</v>
      </c>
      <c r="X85" s="22">
        <f t="shared" si="39"/>
        <v>1204.6511408537071</v>
      </c>
      <c r="Y85" s="34">
        <f t="shared" si="30"/>
        <v>451</v>
      </c>
      <c r="Z85" s="34">
        <f t="shared" si="36"/>
        <v>418.12679012345683</v>
      </c>
      <c r="AA85" s="39">
        <f t="shared" si="37"/>
        <v>32.873209876543172</v>
      </c>
      <c r="AB85" s="23"/>
      <c r="AC85" s="31">
        <f t="shared" si="31"/>
        <v>0.91125664144216556</v>
      </c>
      <c r="AD85" s="31">
        <f t="shared" si="38"/>
        <v>-251.6</v>
      </c>
      <c r="AE85" s="31"/>
      <c r="AF85" s="31"/>
      <c r="AG85" s="18"/>
    </row>
    <row r="86" spans="1:37" ht="15.75">
      <c r="A86" s="8">
        <f t="shared" si="35"/>
        <v>-3170</v>
      </c>
      <c r="F86" s="7">
        <f t="shared" si="40"/>
        <v>2360</v>
      </c>
      <c r="S86">
        <f t="shared" si="33"/>
        <v>-3170</v>
      </c>
      <c r="T86" s="6">
        <f t="shared" si="32"/>
        <v>360</v>
      </c>
      <c r="W86" s="22">
        <f t="shared" si="39"/>
        <v>1233.2941955455972</v>
      </c>
      <c r="X86" s="22">
        <f t="shared" si="39"/>
        <v>1261.9372502374868</v>
      </c>
      <c r="Y86" s="34">
        <f t="shared" si="30"/>
        <v>429.25</v>
      </c>
      <c r="Z86" s="34">
        <f t="shared" si="36"/>
        <v>437.99777777777786</v>
      </c>
      <c r="AA86" s="39">
        <f t="shared" si="37"/>
        <v>-8.7477777777778556</v>
      </c>
      <c r="AB86" s="23"/>
      <c r="AC86" s="31">
        <f t="shared" si="31"/>
        <v>0.43333810228226505</v>
      </c>
      <c r="AD86" s="31">
        <f t="shared" si="38"/>
        <v>-251.6</v>
      </c>
      <c r="AE86" s="31"/>
      <c r="AF86" s="31"/>
      <c r="AG86" s="18"/>
    </row>
    <row r="87" spans="1:37" ht="15.75">
      <c r="A87" s="8">
        <f t="shared" si="35"/>
        <v>-3160</v>
      </c>
      <c r="F87" s="7">
        <f t="shared" si="40"/>
        <v>2380</v>
      </c>
      <c r="S87">
        <f t="shared" si="33"/>
        <v>-3160</v>
      </c>
      <c r="T87" s="6">
        <f t="shared" si="32"/>
        <v>380</v>
      </c>
      <c r="W87" s="22">
        <f t="shared" si="39"/>
        <v>1290.5803049293768</v>
      </c>
      <c r="X87" s="22">
        <f t="shared" si="39"/>
        <v>1319.2233596212664</v>
      </c>
      <c r="Y87" s="34">
        <f t="shared" si="30"/>
        <v>407.28</v>
      </c>
      <c r="Z87" s="34">
        <f t="shared" si="36"/>
        <v>463.49160493827162</v>
      </c>
      <c r="AA87" s="39">
        <f t="shared" si="37"/>
        <v>-56.211604938271648</v>
      </c>
      <c r="AB87" s="23"/>
      <c r="AC87" s="31">
        <f t="shared" si="31"/>
        <v>-0.24734415095206091</v>
      </c>
      <c r="AD87" s="31">
        <f t="shared" si="38"/>
        <v>-251.6</v>
      </c>
      <c r="AE87" s="31"/>
      <c r="AF87" s="31"/>
      <c r="AG87" s="18"/>
    </row>
    <row r="88" spans="1:37" ht="15.75">
      <c r="A88" s="8">
        <f t="shared" si="35"/>
        <v>-3150</v>
      </c>
      <c r="F88" s="7">
        <f t="shared" si="40"/>
        <v>2400</v>
      </c>
      <c r="S88">
        <f t="shared" si="33"/>
        <v>-3150</v>
      </c>
      <c r="T88" s="6">
        <f t="shared" si="32"/>
        <v>400</v>
      </c>
      <c r="W88" s="22">
        <f t="shared" si="39"/>
        <v>1347.8664143131564</v>
      </c>
      <c r="X88" s="22">
        <f t="shared" si="39"/>
        <v>1376.509469005046</v>
      </c>
      <c r="Y88" s="34">
        <f t="shared" si="30"/>
        <v>374.5</v>
      </c>
      <c r="Z88" s="34">
        <f t="shared" si="36"/>
        <v>497.70765432098767</v>
      </c>
      <c r="AA88" s="39">
        <f t="shared" si="37"/>
        <v>-123.20765432098767</v>
      </c>
      <c r="AB88" s="23"/>
      <c r="AC88" s="31">
        <f t="shared" si="31"/>
        <v>-0.81229132703188123</v>
      </c>
      <c r="AD88" s="31">
        <f t="shared" si="38"/>
        <v>-251.6</v>
      </c>
      <c r="AE88" s="31"/>
      <c r="AF88" s="31"/>
      <c r="AG88" s="18"/>
    </row>
    <row r="89" spans="1:37" ht="15.75">
      <c r="A89" s="8">
        <f t="shared" si="35"/>
        <v>-3140</v>
      </c>
      <c r="F89" s="7">
        <f>F88</f>
        <v>2400</v>
      </c>
      <c r="S89">
        <f t="shared" si="33"/>
        <v>-3140</v>
      </c>
      <c r="T89" s="6">
        <f t="shared" si="32"/>
        <v>400</v>
      </c>
      <c r="W89" s="22">
        <f t="shared" si="39"/>
        <v>1405.152523696936</v>
      </c>
      <c r="X89" s="22">
        <f t="shared" si="39"/>
        <v>1433.7955783888256</v>
      </c>
      <c r="Y89" s="34">
        <f t="shared" si="30"/>
        <v>422.08333333333331</v>
      </c>
      <c r="Z89" s="34">
        <f t="shared" si="36"/>
        <v>517.89901234567901</v>
      </c>
      <c r="AA89" s="39">
        <f t="shared" si="37"/>
        <v>-95.815679012345697</v>
      </c>
      <c r="AB89" s="23"/>
      <c r="AC89" s="31">
        <f t="shared" si="31"/>
        <v>-0.99715836358096599</v>
      </c>
      <c r="AD89" s="31">
        <f t="shared" si="38"/>
        <v>-251.6</v>
      </c>
      <c r="AE89" s="31"/>
      <c r="AF89" s="31"/>
      <c r="AG89" s="18"/>
    </row>
    <row r="90" spans="1:37" ht="15.75">
      <c r="A90" s="8">
        <f t="shared" si="35"/>
        <v>-3130</v>
      </c>
      <c r="F90" s="7">
        <f t="shared" ref="F90:F93" si="41">F89</f>
        <v>2400</v>
      </c>
      <c r="S90">
        <f t="shared" si="33"/>
        <v>-3130</v>
      </c>
      <c r="T90" s="6">
        <f t="shared" si="32"/>
        <v>400</v>
      </c>
      <c r="W90" s="22">
        <f t="shared" si="39"/>
        <v>1462.4386330807156</v>
      </c>
      <c r="X90" s="22">
        <f t="shared" si="39"/>
        <v>1491.0816877726052</v>
      </c>
      <c r="Y90" s="34">
        <f t="shared" si="30"/>
        <v>576.20000000000005</v>
      </c>
      <c r="Z90" s="34">
        <f t="shared" si="36"/>
        <v>528.78049382716051</v>
      </c>
      <c r="AA90" s="39">
        <f t="shared" si="37"/>
        <v>47.419506172839533</v>
      </c>
      <c r="AB90" s="23"/>
      <c r="AC90" s="31">
        <f t="shared" si="31"/>
        <v>-0.71544391962974385</v>
      </c>
      <c r="AD90" s="31">
        <f t="shared" si="38"/>
        <v>-251.6</v>
      </c>
      <c r="AE90" s="31"/>
      <c r="AF90" s="31"/>
      <c r="AG90" s="18"/>
    </row>
    <row r="91" spans="1:37" ht="15.75">
      <c r="A91" s="8">
        <f t="shared" si="35"/>
        <v>-3120</v>
      </c>
      <c r="F91" s="7">
        <f t="shared" si="41"/>
        <v>2400</v>
      </c>
      <c r="S91">
        <f t="shared" si="33"/>
        <v>-3120</v>
      </c>
      <c r="T91" s="6">
        <f t="shared" si="32"/>
        <v>400</v>
      </c>
      <c r="W91" s="22">
        <f t="shared" si="39"/>
        <v>1519.7247424644952</v>
      </c>
      <c r="X91" s="22">
        <f t="shared" si="39"/>
        <v>1548.3677971563848</v>
      </c>
      <c r="Y91" s="34">
        <f t="shared" si="30"/>
        <v>623.61111111111109</v>
      </c>
      <c r="Z91" s="34">
        <f t="shared" si="36"/>
        <v>531.23419753086409</v>
      </c>
      <c r="AA91" s="39">
        <f t="shared" si="37"/>
        <v>92.376913580246992</v>
      </c>
      <c r="AB91" s="23"/>
      <c r="AC91" s="31">
        <f t="shared" si="31"/>
        <v>-9.8965314410286789E-2</v>
      </c>
      <c r="AD91" s="31">
        <f t="shared" si="38"/>
        <v>-251.6</v>
      </c>
      <c r="AE91" s="31"/>
      <c r="AF91" s="31"/>
      <c r="AG91" s="18"/>
    </row>
    <row r="92" spans="1:37" ht="15.75">
      <c r="A92" s="8">
        <f t="shared" si="35"/>
        <v>-3110</v>
      </c>
      <c r="F92" s="7">
        <f t="shared" si="41"/>
        <v>2400</v>
      </c>
      <c r="S92" s="8">
        <f>A93</f>
        <v>-3100</v>
      </c>
      <c r="T92" s="6">
        <f>F93-2000</f>
        <v>400</v>
      </c>
      <c r="W92" s="22">
        <f t="shared" si="39"/>
        <v>1577.0108518482748</v>
      </c>
      <c r="X92" s="22">
        <f t="shared" si="39"/>
        <v>1605.6539065401644</v>
      </c>
      <c r="Y92" s="34">
        <f t="shared" si="30"/>
        <v>734.94444444444446</v>
      </c>
      <c r="Z92" s="34">
        <f t="shared" si="36"/>
        <v>522.3512345679012</v>
      </c>
      <c r="AA92" s="39">
        <f t="shared" si="37"/>
        <v>212.59320987654326</v>
      </c>
      <c r="AB92" s="23"/>
      <c r="AC92" s="31">
        <f xml:space="preserve"> SIN((2*PI()*(X93-2000+AD93)/515.574984454017) + 2.187804708)</f>
        <v>0.96278807058180327</v>
      </c>
      <c r="AD92" s="31">
        <f t="shared" si="38"/>
        <v>-251.6</v>
      </c>
      <c r="AE92" s="31"/>
      <c r="AF92" s="31"/>
      <c r="AG92" s="18"/>
    </row>
    <row r="93" spans="1:37" ht="15.75">
      <c r="A93" s="8">
        <f t="shared" si="35"/>
        <v>-3100</v>
      </c>
      <c r="F93" s="7">
        <f t="shared" si="41"/>
        <v>2400</v>
      </c>
      <c r="G93" t="s">
        <v>55</v>
      </c>
      <c r="S93">
        <f t="shared" si="33"/>
        <v>-3100</v>
      </c>
      <c r="T93" s="6">
        <f t="shared" si="32"/>
        <v>400</v>
      </c>
      <c r="W93" s="22">
        <f t="shared" si="39"/>
        <v>1634.2969612320544</v>
      </c>
      <c r="X93" s="44">
        <f t="shared" si="39"/>
        <v>1662.940015923944</v>
      </c>
      <c r="Y93" s="34">
        <f t="shared" si="30"/>
        <v>642.22222222222217</v>
      </c>
      <c r="Z93" s="34">
        <f t="shared" si="36"/>
        <v>503.39444444444445</v>
      </c>
      <c r="AA93" s="39">
        <f t="shared" si="37"/>
        <v>138.82777777777773</v>
      </c>
      <c r="AB93" s="23"/>
      <c r="AC93" s="31">
        <f t="shared" ref="AC93:AC99" si="42" xml:space="preserve"> SIN((2*PI()*(X93-2000+AD93)/515.574984454017) + 2.187804708)</f>
        <v>0.96278807058180327</v>
      </c>
      <c r="AD93" s="31">
        <f t="shared" si="38"/>
        <v>-251.6</v>
      </c>
    </row>
    <row r="94" spans="1:37" ht="15.75">
      <c r="A94" s="8">
        <f t="shared" si="35"/>
        <v>-3090</v>
      </c>
      <c r="F94" s="7">
        <f>F93+15</f>
        <v>2415</v>
      </c>
      <c r="G94" t="s">
        <v>144</v>
      </c>
      <c r="S94">
        <f t="shared" si="33"/>
        <v>-3090</v>
      </c>
      <c r="T94" s="6">
        <f t="shared" si="32"/>
        <v>415</v>
      </c>
      <c r="W94" s="22">
        <f t="shared" si="39"/>
        <v>1691.583070615834</v>
      </c>
      <c r="X94" s="22">
        <f t="shared" si="39"/>
        <v>1720.2261253077236</v>
      </c>
      <c r="Y94" s="34">
        <f t="shared" si="30"/>
        <v>548.93333333333328</v>
      </c>
      <c r="Z94" s="34"/>
      <c r="AA94" s="39"/>
      <c r="AB94" s="23"/>
      <c r="AC94" s="31">
        <f t="shared" si="42"/>
        <v>0.911256641442169</v>
      </c>
      <c r="AD94" s="31">
        <f t="shared" si="38"/>
        <v>-251.6</v>
      </c>
    </row>
    <row r="95" spans="1:37" ht="15.75">
      <c r="A95" s="8">
        <f t="shared" si="35"/>
        <v>-3080</v>
      </c>
      <c r="F95" s="7">
        <f t="shared" ref="F95:F109" si="43">F94+15</f>
        <v>2430</v>
      </c>
      <c r="G95" t="s">
        <v>145</v>
      </c>
      <c r="S95">
        <f t="shared" si="33"/>
        <v>-3080</v>
      </c>
      <c r="T95" s="6">
        <f t="shared" si="32"/>
        <v>430</v>
      </c>
      <c r="W95" s="22">
        <f t="shared" si="39"/>
        <v>1748.8691799996136</v>
      </c>
      <c r="X95" s="22">
        <f t="shared" si="39"/>
        <v>1777.5122346915032</v>
      </c>
      <c r="Y95" s="34">
        <f t="shared" si="30"/>
        <v>451.33333333333331</v>
      </c>
      <c r="Z95" s="34"/>
      <c r="AA95" s="39"/>
      <c r="AB95" s="23"/>
      <c r="AC95" s="31">
        <f t="shared" si="42"/>
        <v>0.43333810228227088</v>
      </c>
      <c r="AD95" s="31">
        <f t="shared" si="38"/>
        <v>-251.6</v>
      </c>
    </row>
    <row r="96" spans="1:37" ht="15.75">
      <c r="A96" s="8">
        <f t="shared" si="35"/>
        <v>-3070</v>
      </c>
      <c r="F96" s="7">
        <f t="shared" si="43"/>
        <v>2445</v>
      </c>
      <c r="G96" t="s">
        <v>35</v>
      </c>
      <c r="S96">
        <f t="shared" si="33"/>
        <v>-3070</v>
      </c>
      <c r="T96" s="6">
        <f t="shared" si="32"/>
        <v>445</v>
      </c>
      <c r="W96" s="22">
        <f t="shared" si="39"/>
        <v>1806.1552893833932</v>
      </c>
      <c r="X96" s="22">
        <f t="shared" si="39"/>
        <v>1834.7983440752828</v>
      </c>
      <c r="Y96" s="34">
        <f t="shared" si="30"/>
        <v>327.33333333333331</v>
      </c>
      <c r="Z96" s="34"/>
      <c r="AA96" s="39"/>
      <c r="AB96" s="23"/>
      <c r="AC96" s="31">
        <f t="shared" si="42"/>
        <v>-0.24734415095205467</v>
      </c>
      <c r="AD96" s="31">
        <f t="shared" si="38"/>
        <v>-251.6</v>
      </c>
    </row>
    <row r="97" spans="1:30" ht="15.75">
      <c r="A97" s="8">
        <f t="shared" si="35"/>
        <v>-3060</v>
      </c>
      <c r="F97" s="7">
        <f t="shared" si="43"/>
        <v>2460</v>
      </c>
      <c r="S97">
        <f t="shared" si="33"/>
        <v>-3060</v>
      </c>
      <c r="T97" s="6">
        <f t="shared" si="32"/>
        <v>460</v>
      </c>
      <c r="W97" s="22">
        <f t="shared" si="39"/>
        <v>1863.4413987671728</v>
      </c>
      <c r="X97" s="22">
        <f t="shared" si="39"/>
        <v>1892.0844534590624</v>
      </c>
      <c r="Y97" s="34">
        <f t="shared" si="30"/>
        <v>203.88888888888891</v>
      </c>
      <c r="Z97" s="34"/>
      <c r="AA97" s="39"/>
      <c r="AB97" s="23"/>
      <c r="AC97" s="31">
        <f t="shared" si="42"/>
        <v>-0.81229132703187745</v>
      </c>
      <c r="AD97" s="31">
        <f t="shared" si="38"/>
        <v>-251.6</v>
      </c>
    </row>
    <row r="98" spans="1:30" ht="15.75">
      <c r="A98" s="8">
        <f t="shared" si="35"/>
        <v>-3050</v>
      </c>
      <c r="F98" s="7">
        <f t="shared" si="43"/>
        <v>2475</v>
      </c>
      <c r="S98">
        <f t="shared" si="33"/>
        <v>-3050</v>
      </c>
      <c r="T98" s="6">
        <f t="shared" si="32"/>
        <v>475</v>
      </c>
      <c r="W98" s="22">
        <f t="shared" si="39"/>
        <v>1920.7275081509524</v>
      </c>
      <c r="X98" s="22">
        <f t="shared" si="39"/>
        <v>1949.370562842842</v>
      </c>
      <c r="Y98" s="34"/>
      <c r="Z98" s="34"/>
      <c r="AA98" s="39"/>
      <c r="AB98" s="23"/>
      <c r="AC98" s="31">
        <f t="shared" si="42"/>
        <v>-0.99715836358096666</v>
      </c>
      <c r="AD98" s="31">
        <f t="shared" si="38"/>
        <v>-251.6</v>
      </c>
    </row>
    <row r="99" spans="1:30" ht="15.75">
      <c r="A99" s="8">
        <f t="shared" si="35"/>
        <v>-3040</v>
      </c>
      <c r="F99" s="7">
        <f t="shared" si="43"/>
        <v>2490</v>
      </c>
      <c r="S99">
        <f t="shared" si="33"/>
        <v>-3040</v>
      </c>
      <c r="T99" s="6">
        <f t="shared" si="32"/>
        <v>490</v>
      </c>
      <c r="W99" s="22">
        <f t="shared" si="39"/>
        <v>1978.013617534732</v>
      </c>
      <c r="X99" s="22">
        <f t="shared" si="39"/>
        <v>2006.6566722266216</v>
      </c>
      <c r="Y99" s="34"/>
      <c r="Z99" s="34"/>
      <c r="AA99" s="39"/>
      <c r="AB99" s="23"/>
      <c r="AC99" s="31">
        <f t="shared" si="42"/>
        <v>-0.71544391962974929</v>
      </c>
      <c r="AD99" s="31">
        <f t="shared" si="38"/>
        <v>-251.6</v>
      </c>
    </row>
    <row r="100" spans="1:30" ht="15.75">
      <c r="A100" s="8">
        <f t="shared" si="35"/>
        <v>-3030</v>
      </c>
      <c r="F100" s="7">
        <f t="shared" si="43"/>
        <v>2505</v>
      </c>
      <c r="S100">
        <f t="shared" si="33"/>
        <v>-3030</v>
      </c>
      <c r="T100" s="6">
        <f t="shared" si="32"/>
        <v>505</v>
      </c>
      <c r="W100" s="22">
        <f t="shared" ref="W100:X115" si="44">W99+57.2861093837796</f>
        <v>2035.2997269185116</v>
      </c>
      <c r="X100" s="22">
        <f t="shared" si="44"/>
        <v>2063.9427816104012</v>
      </c>
      <c r="Y100" s="34"/>
      <c r="Z100" s="34"/>
      <c r="AA100" s="39"/>
      <c r="AB100" s="23"/>
      <c r="AC100" s="31">
        <f t="shared" ref="AC100:AC115" si="45" xml:space="preserve"> SIN((2*PI()*(X100-2000+AD100)/515.574984454017) + 2.187804708)</f>
        <v>-9.8965314410294103E-2</v>
      </c>
      <c r="AD100" s="31">
        <f t="shared" si="38"/>
        <v>-251.6</v>
      </c>
    </row>
    <row r="101" spans="1:30" ht="15.75">
      <c r="A101" s="8">
        <f t="shared" si="35"/>
        <v>-3020</v>
      </c>
      <c r="F101" s="7">
        <f t="shared" si="43"/>
        <v>2520</v>
      </c>
      <c r="S101">
        <f t="shared" si="33"/>
        <v>-3020</v>
      </c>
      <c r="T101" s="6">
        <f t="shared" si="32"/>
        <v>520</v>
      </c>
      <c r="W101" s="22">
        <f t="shared" si="44"/>
        <v>2092.5858363022912</v>
      </c>
      <c r="X101" s="22">
        <f t="shared" si="44"/>
        <v>2121.2288909941808</v>
      </c>
      <c r="Y101" s="34"/>
      <c r="Z101" s="34"/>
      <c r="AA101" s="39"/>
      <c r="AB101" s="23"/>
      <c r="AC101" s="31">
        <f t="shared" si="45"/>
        <v>0.56382026129869212</v>
      </c>
      <c r="AD101" s="31">
        <f t="shared" si="38"/>
        <v>-251.6</v>
      </c>
    </row>
    <row r="102" spans="1:30" ht="15.75">
      <c r="A102" s="8">
        <f t="shared" si="35"/>
        <v>-3010</v>
      </c>
      <c r="F102" s="7">
        <f t="shared" si="43"/>
        <v>2535</v>
      </c>
      <c r="S102">
        <f t="shared" si="33"/>
        <v>-3010</v>
      </c>
      <c r="T102" s="6">
        <f t="shared" si="32"/>
        <v>535</v>
      </c>
      <c r="W102" s="22">
        <f t="shared" si="44"/>
        <v>2149.8719456860708</v>
      </c>
      <c r="X102" s="22">
        <f t="shared" si="44"/>
        <v>2178.5150003779604</v>
      </c>
      <c r="Y102" s="34"/>
      <c r="Z102" s="34"/>
      <c r="AA102" s="39"/>
      <c r="AC102" s="31">
        <f t="shared" si="45"/>
        <v>0.96278807058180138</v>
      </c>
      <c r="AD102" s="31">
        <f t="shared" si="38"/>
        <v>-251.6</v>
      </c>
    </row>
    <row r="103" spans="1:30" ht="15.75">
      <c r="A103" s="8">
        <f t="shared" si="35"/>
        <v>-3000</v>
      </c>
      <c r="F103" s="7">
        <f t="shared" si="43"/>
        <v>2550</v>
      </c>
      <c r="S103">
        <f t="shared" si="33"/>
        <v>-3000</v>
      </c>
      <c r="T103" s="6">
        <f t="shared" si="32"/>
        <v>550</v>
      </c>
      <c r="W103" s="22">
        <f t="shared" si="44"/>
        <v>2207.1580550698504</v>
      </c>
      <c r="X103" s="22">
        <f t="shared" si="44"/>
        <v>2235.80110976174</v>
      </c>
      <c r="Y103" s="34"/>
      <c r="Z103" s="34"/>
      <c r="AA103" s="39"/>
      <c r="AC103" s="31">
        <f t="shared" si="45"/>
        <v>0.91125664144217167</v>
      </c>
      <c r="AD103" s="31">
        <f t="shared" si="38"/>
        <v>-251.6</v>
      </c>
    </row>
    <row r="104" spans="1:30" ht="15.75">
      <c r="A104" s="8">
        <f t="shared" si="35"/>
        <v>-2990</v>
      </c>
      <c r="F104" s="7">
        <f t="shared" si="43"/>
        <v>2565</v>
      </c>
      <c r="S104">
        <f t="shared" si="33"/>
        <v>-2990</v>
      </c>
      <c r="T104" s="6">
        <f t="shared" si="32"/>
        <v>565</v>
      </c>
      <c r="W104" s="22">
        <f t="shared" si="44"/>
        <v>2264.44416445363</v>
      </c>
      <c r="X104" s="22">
        <f t="shared" si="44"/>
        <v>2293.0872191455196</v>
      </c>
      <c r="Y104" s="34"/>
      <c r="Z104" s="34"/>
      <c r="AA104" s="39"/>
      <c r="AC104" s="31">
        <f t="shared" si="45"/>
        <v>0.4333381022822767</v>
      </c>
      <c r="AD104" s="31">
        <f t="shared" si="38"/>
        <v>-251.6</v>
      </c>
    </row>
    <row r="105" spans="1:30" ht="15.75">
      <c r="A105" s="8">
        <f t="shared" si="35"/>
        <v>-2980</v>
      </c>
      <c r="F105" s="7">
        <f t="shared" si="43"/>
        <v>2580</v>
      </c>
      <c r="S105">
        <f t="shared" si="33"/>
        <v>-2980</v>
      </c>
      <c r="T105" s="6">
        <f t="shared" si="32"/>
        <v>580</v>
      </c>
      <c r="W105" s="22">
        <f t="shared" si="44"/>
        <v>2321.7302738374096</v>
      </c>
      <c r="X105" s="22">
        <f t="shared" si="44"/>
        <v>2350.3733285292992</v>
      </c>
      <c r="Y105" s="34"/>
      <c r="Z105" s="34"/>
      <c r="AA105" s="39"/>
      <c r="AC105" s="31">
        <f t="shared" si="45"/>
        <v>-0.2473441509520484</v>
      </c>
      <c r="AD105" s="31">
        <f t="shared" si="38"/>
        <v>-251.6</v>
      </c>
    </row>
    <row r="106" spans="1:30" ht="15.75">
      <c r="A106" s="8">
        <f t="shared" si="35"/>
        <v>-2970</v>
      </c>
      <c r="E106" s="3" t="s">
        <v>29</v>
      </c>
      <c r="F106" s="7">
        <f t="shared" si="43"/>
        <v>2595</v>
      </c>
      <c r="G106" s="3" t="s">
        <v>29</v>
      </c>
      <c r="I106" s="3" t="s">
        <v>29</v>
      </c>
      <c r="S106">
        <f t="shared" si="33"/>
        <v>-2970</v>
      </c>
      <c r="T106" s="6">
        <f t="shared" si="32"/>
        <v>595</v>
      </c>
      <c r="W106" s="22">
        <f t="shared" si="44"/>
        <v>2379.0163832211892</v>
      </c>
      <c r="X106" s="22">
        <f t="shared" si="44"/>
        <v>2407.6594379130788</v>
      </c>
      <c r="Y106" s="34"/>
      <c r="Z106" s="34"/>
      <c r="AA106" s="39"/>
      <c r="AC106" s="31">
        <f t="shared" si="45"/>
        <v>-0.81229132703187368</v>
      </c>
      <c r="AD106" s="31">
        <f t="shared" si="38"/>
        <v>-251.6</v>
      </c>
    </row>
    <row r="107" spans="1:30" ht="15.75">
      <c r="A107" s="8">
        <f t="shared" si="35"/>
        <v>-2960</v>
      </c>
      <c r="E107" t="s">
        <v>14</v>
      </c>
      <c r="F107" s="7">
        <f t="shared" si="43"/>
        <v>2610</v>
      </c>
      <c r="G107" t="s">
        <v>14</v>
      </c>
      <c r="I107" t="s">
        <v>14</v>
      </c>
      <c r="S107">
        <f t="shared" si="33"/>
        <v>-2960</v>
      </c>
      <c r="T107" s="6">
        <f t="shared" si="32"/>
        <v>610</v>
      </c>
      <c r="W107" s="22">
        <f t="shared" si="44"/>
        <v>2436.3024926049688</v>
      </c>
      <c r="X107" s="22">
        <f t="shared" si="44"/>
        <v>2464.9455472968584</v>
      </c>
      <c r="Y107" s="34"/>
      <c r="Z107" s="34"/>
      <c r="AA107" s="39"/>
      <c r="AC107" s="31">
        <f t="shared" si="45"/>
        <v>-0.9971583635809671</v>
      </c>
      <c r="AD107" s="31">
        <f t="shared" si="38"/>
        <v>-251.6</v>
      </c>
    </row>
    <row r="108" spans="1:30" ht="15.75">
      <c r="A108" s="8">
        <f t="shared" si="35"/>
        <v>-2950</v>
      </c>
      <c r="E108" t="s">
        <v>15</v>
      </c>
      <c r="F108" s="7">
        <f t="shared" si="43"/>
        <v>2625</v>
      </c>
      <c r="G108" t="s">
        <v>15</v>
      </c>
      <c r="I108" t="s">
        <v>15</v>
      </c>
      <c r="S108">
        <f t="shared" si="33"/>
        <v>-2950</v>
      </c>
      <c r="T108" s="6">
        <f t="shared" si="32"/>
        <v>625</v>
      </c>
      <c r="W108" s="22">
        <f t="shared" si="44"/>
        <v>2493.5886019887485</v>
      </c>
      <c r="X108" s="22">
        <f t="shared" si="44"/>
        <v>2522.231656680638</v>
      </c>
      <c r="Y108" s="34"/>
      <c r="Z108" s="34"/>
      <c r="AA108" s="39"/>
      <c r="AC108" s="31">
        <f t="shared" si="45"/>
        <v>-0.71544391962975418</v>
      </c>
      <c r="AD108" s="31">
        <f t="shared" si="38"/>
        <v>-251.6</v>
      </c>
    </row>
    <row r="109" spans="1:30" ht="15.75">
      <c r="A109" s="8">
        <f t="shared" si="35"/>
        <v>-2940</v>
      </c>
      <c r="F109" s="7">
        <f t="shared" si="43"/>
        <v>2640</v>
      </c>
      <c r="G109" t="s">
        <v>55</v>
      </c>
      <c r="S109">
        <f t="shared" si="33"/>
        <v>-2940</v>
      </c>
      <c r="T109" s="6">
        <f t="shared" si="32"/>
        <v>640</v>
      </c>
      <c r="W109" s="22">
        <f t="shared" si="44"/>
        <v>2550.8747113725281</v>
      </c>
      <c r="X109" s="22">
        <f t="shared" si="44"/>
        <v>2579.5177660644176</v>
      </c>
      <c r="Y109" s="34"/>
      <c r="Z109" s="34"/>
      <c r="AA109" s="39"/>
      <c r="AC109" s="31">
        <f t="shared" si="45"/>
        <v>-9.8965314410301417E-2</v>
      </c>
      <c r="AD109" s="31">
        <f t="shared" si="38"/>
        <v>-251.6</v>
      </c>
    </row>
    <row r="110" spans="1:30" ht="15.75">
      <c r="A110" s="8">
        <f t="shared" si="35"/>
        <v>-2930</v>
      </c>
      <c r="F110" s="7">
        <f>F109-13</f>
        <v>2627</v>
      </c>
      <c r="G110" t="s">
        <v>146</v>
      </c>
      <c r="S110">
        <f t="shared" si="33"/>
        <v>-2930</v>
      </c>
      <c r="T110" s="6">
        <f t="shared" si="32"/>
        <v>627</v>
      </c>
      <c r="W110" s="22">
        <f t="shared" si="44"/>
        <v>2608.1608207563077</v>
      </c>
      <c r="X110" s="22">
        <f t="shared" si="44"/>
        <v>2636.8038754481972</v>
      </c>
      <c r="Y110" s="34"/>
      <c r="Z110" s="34"/>
      <c r="AA110" s="39"/>
      <c r="AC110" s="31">
        <f t="shared" si="45"/>
        <v>0.56382026129868545</v>
      </c>
      <c r="AD110" s="31">
        <f t="shared" si="38"/>
        <v>-251.6</v>
      </c>
    </row>
    <row r="111" spans="1:30" ht="15.75">
      <c r="A111" s="8">
        <f t="shared" si="35"/>
        <v>-2920</v>
      </c>
      <c r="F111" s="7">
        <f t="shared" ref="F111:F134" si="46">F110-13</f>
        <v>2614</v>
      </c>
      <c r="G111" t="s">
        <v>147</v>
      </c>
      <c r="S111">
        <f t="shared" si="33"/>
        <v>-2920</v>
      </c>
      <c r="T111" s="6">
        <f t="shared" si="32"/>
        <v>614</v>
      </c>
      <c r="W111" s="22">
        <f t="shared" si="44"/>
        <v>2665.4469301400873</v>
      </c>
      <c r="X111" s="22">
        <f t="shared" si="44"/>
        <v>2694.0899848319768</v>
      </c>
      <c r="Y111" s="34"/>
      <c r="Z111" s="34"/>
      <c r="AA111" s="39"/>
      <c r="AC111" s="31">
        <f t="shared" si="45"/>
        <v>0.96278807058179949</v>
      </c>
      <c r="AD111" s="31">
        <f t="shared" si="38"/>
        <v>-251.6</v>
      </c>
    </row>
    <row r="112" spans="1:30" ht="15.75">
      <c r="A112" s="8">
        <f t="shared" si="35"/>
        <v>-2910</v>
      </c>
      <c r="F112" s="7">
        <f t="shared" si="46"/>
        <v>2601</v>
      </c>
      <c r="G112" t="s">
        <v>148</v>
      </c>
      <c r="S112">
        <f t="shared" si="33"/>
        <v>-2910</v>
      </c>
      <c r="T112" s="6">
        <f t="shared" si="32"/>
        <v>601</v>
      </c>
      <c r="W112" s="22">
        <f t="shared" si="44"/>
        <v>2722.7330395238669</v>
      </c>
      <c r="X112" s="22">
        <f t="shared" si="44"/>
        <v>2751.3760942157564</v>
      </c>
      <c r="Y112" s="34"/>
      <c r="Z112" s="34"/>
      <c r="AA112" s="39"/>
      <c r="AC112" s="31">
        <f t="shared" si="45"/>
        <v>0.91125664144217466</v>
      </c>
      <c r="AD112" s="31">
        <f t="shared" si="38"/>
        <v>-251.6</v>
      </c>
    </row>
    <row r="113" spans="1:30" ht="15.75">
      <c r="A113" s="8">
        <f t="shared" si="35"/>
        <v>-2900</v>
      </c>
      <c r="F113" s="7">
        <f t="shared" si="46"/>
        <v>2588</v>
      </c>
      <c r="G113" t="s">
        <v>149</v>
      </c>
      <c r="S113">
        <f t="shared" si="33"/>
        <v>-2900</v>
      </c>
      <c r="T113" s="6">
        <f t="shared" si="32"/>
        <v>588</v>
      </c>
      <c r="W113" s="22">
        <f t="shared" si="44"/>
        <v>2780.0191489076465</v>
      </c>
      <c r="X113" s="22">
        <f t="shared" si="44"/>
        <v>2808.662203599536</v>
      </c>
      <c r="Y113" s="34"/>
      <c r="Z113" s="34"/>
      <c r="AA113" s="39"/>
      <c r="AC113" s="31">
        <f t="shared" si="45"/>
        <v>0.43333810228228331</v>
      </c>
      <c r="AD113" s="31">
        <f t="shared" si="38"/>
        <v>-251.6</v>
      </c>
    </row>
    <row r="114" spans="1:30" ht="15.75">
      <c r="A114" s="8">
        <f t="shared" si="35"/>
        <v>-2890</v>
      </c>
      <c r="F114" s="7">
        <f t="shared" si="46"/>
        <v>2575</v>
      </c>
      <c r="G114" t="s">
        <v>150</v>
      </c>
      <c r="S114">
        <f t="shared" si="33"/>
        <v>-2890</v>
      </c>
      <c r="T114" s="6">
        <f t="shared" si="32"/>
        <v>575</v>
      </c>
      <c r="W114" s="22">
        <f t="shared" si="44"/>
        <v>2837.3052582914261</v>
      </c>
      <c r="X114" s="22">
        <f t="shared" si="44"/>
        <v>2865.9483129833156</v>
      </c>
      <c r="Y114" s="34"/>
      <c r="Z114" s="34"/>
      <c r="AA114" s="39"/>
      <c r="AC114" s="31">
        <f t="shared" si="45"/>
        <v>-0.24734415095203954</v>
      </c>
      <c r="AD114" s="31">
        <f t="shared" si="38"/>
        <v>-251.6</v>
      </c>
    </row>
    <row r="115" spans="1:30" ht="15.75">
      <c r="A115" s="8">
        <f t="shared" si="35"/>
        <v>-2880</v>
      </c>
      <c r="F115" s="7">
        <f t="shared" si="46"/>
        <v>2562</v>
      </c>
      <c r="S115">
        <f t="shared" si="33"/>
        <v>-2880</v>
      </c>
      <c r="T115" s="6">
        <f t="shared" si="32"/>
        <v>562</v>
      </c>
      <c r="W115" s="22">
        <f t="shared" si="44"/>
        <v>2894.5913676752057</v>
      </c>
      <c r="X115" s="22">
        <f t="shared" si="44"/>
        <v>2923.2344223670952</v>
      </c>
      <c r="Y115" s="34"/>
      <c r="Z115" s="34"/>
      <c r="AA115" s="39"/>
      <c r="AC115" s="31">
        <f t="shared" si="45"/>
        <v>-0.81229132703186935</v>
      </c>
      <c r="AD115" s="31">
        <f t="shared" si="38"/>
        <v>-251.6</v>
      </c>
    </row>
    <row r="116" spans="1:30" ht="15.75">
      <c r="A116" s="8">
        <f t="shared" si="35"/>
        <v>-2870</v>
      </c>
      <c r="F116" s="7">
        <f t="shared" si="46"/>
        <v>2549</v>
      </c>
      <c r="S116">
        <f t="shared" si="33"/>
        <v>-2870</v>
      </c>
      <c r="T116" s="6">
        <f t="shared" si="32"/>
        <v>549</v>
      </c>
    </row>
    <row r="117" spans="1:30" ht="15.75">
      <c r="A117" s="8">
        <f t="shared" si="35"/>
        <v>-2860</v>
      </c>
      <c r="F117" s="7">
        <f t="shared" si="46"/>
        <v>2536</v>
      </c>
      <c r="S117">
        <f t="shared" si="33"/>
        <v>-2860</v>
      </c>
      <c r="T117" s="6">
        <f t="shared" si="32"/>
        <v>536</v>
      </c>
    </row>
    <row r="118" spans="1:30" ht="15.75">
      <c r="A118" s="8">
        <f t="shared" si="35"/>
        <v>-2850</v>
      </c>
      <c r="F118" s="7">
        <f t="shared" si="46"/>
        <v>2523</v>
      </c>
      <c r="S118">
        <f t="shared" si="33"/>
        <v>-2850</v>
      </c>
      <c r="T118" s="6">
        <f t="shared" si="32"/>
        <v>523</v>
      </c>
    </row>
    <row r="119" spans="1:30" ht="15.75">
      <c r="A119" s="8">
        <f t="shared" si="35"/>
        <v>-2840</v>
      </c>
      <c r="F119" s="7">
        <f t="shared" si="46"/>
        <v>2510</v>
      </c>
      <c r="S119">
        <f t="shared" si="33"/>
        <v>-2840</v>
      </c>
      <c r="T119" s="6">
        <f t="shared" si="32"/>
        <v>510</v>
      </c>
    </row>
    <row r="120" spans="1:30" ht="15.75">
      <c r="A120" s="8">
        <f t="shared" si="35"/>
        <v>-2830</v>
      </c>
      <c r="F120" s="7">
        <f t="shared" si="46"/>
        <v>2497</v>
      </c>
      <c r="S120">
        <f t="shared" si="33"/>
        <v>-2830</v>
      </c>
      <c r="T120" s="6">
        <f t="shared" si="32"/>
        <v>497</v>
      </c>
    </row>
    <row r="121" spans="1:30" ht="15.75">
      <c r="A121" s="8">
        <f t="shared" si="35"/>
        <v>-2820</v>
      </c>
      <c r="F121" s="7">
        <f t="shared" si="46"/>
        <v>2484</v>
      </c>
      <c r="S121">
        <f t="shared" si="33"/>
        <v>-2820</v>
      </c>
      <c r="T121" s="6">
        <f t="shared" si="32"/>
        <v>484</v>
      </c>
    </row>
    <row r="122" spans="1:30" ht="15.75">
      <c r="A122" s="8">
        <f t="shared" si="35"/>
        <v>-2810</v>
      </c>
      <c r="F122" s="7">
        <f t="shared" si="46"/>
        <v>2471</v>
      </c>
      <c r="S122">
        <f t="shared" si="33"/>
        <v>-2810</v>
      </c>
      <c r="T122" s="6">
        <f t="shared" si="32"/>
        <v>471</v>
      </c>
    </row>
    <row r="123" spans="1:30" ht="15.75">
      <c r="A123" s="8">
        <f t="shared" si="35"/>
        <v>-2800</v>
      </c>
      <c r="F123" s="7">
        <f t="shared" si="46"/>
        <v>2458</v>
      </c>
      <c r="S123">
        <f t="shared" si="33"/>
        <v>-2800</v>
      </c>
      <c r="T123" s="6">
        <f t="shared" si="32"/>
        <v>458</v>
      </c>
    </row>
    <row r="124" spans="1:30" ht="15.75">
      <c r="A124" s="8">
        <f t="shared" si="35"/>
        <v>-2790</v>
      </c>
      <c r="F124" s="7">
        <f t="shared" si="46"/>
        <v>2445</v>
      </c>
      <c r="S124">
        <f t="shared" si="33"/>
        <v>-2790</v>
      </c>
      <c r="T124" s="6">
        <f t="shared" si="32"/>
        <v>445</v>
      </c>
    </row>
    <row r="125" spans="1:30" ht="15.75">
      <c r="A125" s="8">
        <f t="shared" si="35"/>
        <v>-2780</v>
      </c>
      <c r="F125" s="7">
        <f t="shared" si="46"/>
        <v>2432</v>
      </c>
      <c r="S125">
        <f t="shared" si="33"/>
        <v>-2780</v>
      </c>
      <c r="T125" s="6">
        <f t="shared" si="32"/>
        <v>432</v>
      </c>
    </row>
    <row r="126" spans="1:30" ht="15.75">
      <c r="A126" s="8">
        <f t="shared" si="35"/>
        <v>-2770</v>
      </c>
      <c r="F126" s="7">
        <f t="shared" si="46"/>
        <v>2419</v>
      </c>
      <c r="S126">
        <f t="shared" si="33"/>
        <v>-2770</v>
      </c>
      <c r="T126" s="6">
        <f t="shared" si="32"/>
        <v>419</v>
      </c>
    </row>
    <row r="127" spans="1:30" ht="15.75">
      <c r="A127" s="8">
        <f t="shared" si="35"/>
        <v>-2760</v>
      </c>
      <c r="F127" s="7">
        <f t="shared" si="46"/>
        <v>2406</v>
      </c>
      <c r="S127">
        <f t="shared" si="33"/>
        <v>-2760</v>
      </c>
      <c r="T127" s="6">
        <f t="shared" si="32"/>
        <v>406</v>
      </c>
    </row>
    <row r="128" spans="1:30" ht="15.75">
      <c r="A128" s="8">
        <f t="shared" si="35"/>
        <v>-2750</v>
      </c>
      <c r="F128" s="7">
        <f t="shared" si="46"/>
        <v>2393</v>
      </c>
      <c r="S128">
        <f t="shared" si="33"/>
        <v>-2750</v>
      </c>
      <c r="T128" s="6">
        <f t="shared" si="32"/>
        <v>393</v>
      </c>
    </row>
    <row r="129" spans="1:20" ht="15.75">
      <c r="A129" s="8">
        <f t="shared" si="35"/>
        <v>-2740</v>
      </c>
      <c r="F129" s="7">
        <f t="shared" si="46"/>
        <v>2380</v>
      </c>
      <c r="S129">
        <f t="shared" si="33"/>
        <v>-2740</v>
      </c>
      <c r="T129" s="6">
        <f t="shared" si="32"/>
        <v>380</v>
      </c>
    </row>
    <row r="130" spans="1:20" ht="15.75">
      <c r="A130" s="8">
        <f t="shared" si="35"/>
        <v>-2730</v>
      </c>
      <c r="F130" s="7">
        <f t="shared" si="46"/>
        <v>2367</v>
      </c>
      <c r="S130">
        <f t="shared" si="33"/>
        <v>-2730</v>
      </c>
      <c r="T130" s="6">
        <f t="shared" si="32"/>
        <v>367</v>
      </c>
    </row>
    <row r="131" spans="1:20" ht="15.75">
      <c r="A131" s="8">
        <f t="shared" si="35"/>
        <v>-2720</v>
      </c>
      <c r="F131" s="7">
        <f t="shared" si="46"/>
        <v>2354</v>
      </c>
      <c r="G131" t="s">
        <v>38</v>
      </c>
      <c r="S131">
        <f t="shared" si="33"/>
        <v>-2720</v>
      </c>
      <c r="T131" s="6">
        <f t="shared" ref="T131:T182" si="47">F131-2000</f>
        <v>354</v>
      </c>
    </row>
    <row r="132" spans="1:20" ht="15.75">
      <c r="A132" s="8">
        <f t="shared" si="35"/>
        <v>-2710</v>
      </c>
      <c r="F132" s="7">
        <f t="shared" si="46"/>
        <v>2341</v>
      </c>
      <c r="G132" t="s">
        <v>144</v>
      </c>
      <c r="S132">
        <f t="shared" ref="S132:S195" si="48">A132</f>
        <v>-2710</v>
      </c>
      <c r="T132" s="6">
        <f t="shared" si="47"/>
        <v>341</v>
      </c>
    </row>
    <row r="133" spans="1:20" ht="15.75">
      <c r="A133" s="8">
        <f t="shared" ref="A133:A196" si="49">A132+10</f>
        <v>-2700</v>
      </c>
      <c r="F133" s="7">
        <f t="shared" si="46"/>
        <v>2328</v>
      </c>
      <c r="G133" t="s">
        <v>33</v>
      </c>
      <c r="S133">
        <f t="shared" si="48"/>
        <v>-2700</v>
      </c>
      <c r="T133" s="6">
        <f t="shared" si="47"/>
        <v>328</v>
      </c>
    </row>
    <row r="134" spans="1:20" ht="15.75">
      <c r="A134" s="8">
        <f t="shared" si="49"/>
        <v>-2690</v>
      </c>
      <c r="F134" s="7">
        <f t="shared" si="46"/>
        <v>2315</v>
      </c>
      <c r="G134" t="s">
        <v>37</v>
      </c>
      <c r="S134">
        <f t="shared" si="48"/>
        <v>-2690</v>
      </c>
      <c r="T134" s="6">
        <f t="shared" si="47"/>
        <v>315</v>
      </c>
    </row>
    <row r="135" spans="1:20" ht="15.75">
      <c r="A135" s="8">
        <f t="shared" si="49"/>
        <v>-2680</v>
      </c>
      <c r="F135" s="7">
        <f>F134+27</f>
        <v>2342</v>
      </c>
      <c r="G135" t="s">
        <v>39</v>
      </c>
      <c r="S135">
        <f t="shared" si="48"/>
        <v>-2680</v>
      </c>
      <c r="T135" s="6">
        <f t="shared" si="47"/>
        <v>342</v>
      </c>
    </row>
    <row r="136" spans="1:20" ht="15.75">
      <c r="A136" s="8">
        <f t="shared" si="49"/>
        <v>-2670</v>
      </c>
      <c r="F136" s="7">
        <f t="shared" ref="F136:F153" si="50">F135+27</f>
        <v>2369</v>
      </c>
      <c r="G136" t="s">
        <v>151</v>
      </c>
      <c r="S136">
        <f t="shared" si="48"/>
        <v>-2670</v>
      </c>
      <c r="T136" s="6">
        <f t="shared" si="47"/>
        <v>369</v>
      </c>
    </row>
    <row r="137" spans="1:20" ht="15.75">
      <c r="A137" s="8">
        <f t="shared" si="49"/>
        <v>-2660</v>
      </c>
      <c r="F137" s="7">
        <f t="shared" si="50"/>
        <v>2396</v>
      </c>
      <c r="G137" t="s">
        <v>145</v>
      </c>
      <c r="S137">
        <f t="shared" si="48"/>
        <v>-2660</v>
      </c>
      <c r="T137" s="6">
        <f t="shared" si="47"/>
        <v>396</v>
      </c>
    </row>
    <row r="138" spans="1:20" ht="15.75">
      <c r="A138" s="8">
        <f t="shared" si="49"/>
        <v>-2650</v>
      </c>
      <c r="F138" s="7">
        <f t="shared" si="50"/>
        <v>2423</v>
      </c>
      <c r="S138">
        <f t="shared" si="48"/>
        <v>-2650</v>
      </c>
      <c r="T138" s="6">
        <f t="shared" si="47"/>
        <v>423</v>
      </c>
    </row>
    <row r="139" spans="1:20" ht="15.75">
      <c r="A139" s="8">
        <f t="shared" si="49"/>
        <v>-2640</v>
      </c>
      <c r="F139" s="7">
        <f t="shared" si="50"/>
        <v>2450</v>
      </c>
      <c r="S139">
        <f t="shared" si="48"/>
        <v>-2640</v>
      </c>
      <c r="T139" s="6">
        <f t="shared" si="47"/>
        <v>450</v>
      </c>
    </row>
    <row r="140" spans="1:20" ht="15.75">
      <c r="A140" s="8">
        <f t="shared" si="49"/>
        <v>-2630</v>
      </c>
      <c r="F140" s="7">
        <f t="shared" si="50"/>
        <v>2477</v>
      </c>
      <c r="S140">
        <f t="shared" si="48"/>
        <v>-2630</v>
      </c>
      <c r="T140" s="6">
        <f t="shared" si="47"/>
        <v>477</v>
      </c>
    </row>
    <row r="141" spans="1:20" ht="15.75">
      <c r="A141" s="8">
        <f t="shared" si="49"/>
        <v>-2620</v>
      </c>
      <c r="F141" s="7">
        <f t="shared" si="50"/>
        <v>2504</v>
      </c>
      <c r="S141">
        <f t="shared" si="48"/>
        <v>-2620</v>
      </c>
      <c r="T141" s="6">
        <f t="shared" si="47"/>
        <v>504</v>
      </c>
    </row>
    <row r="142" spans="1:20" ht="15.75">
      <c r="A142" s="8">
        <f t="shared" si="49"/>
        <v>-2610</v>
      </c>
      <c r="F142" s="7">
        <f t="shared" si="50"/>
        <v>2531</v>
      </c>
      <c r="S142">
        <f t="shared" si="48"/>
        <v>-2610</v>
      </c>
      <c r="T142" s="6">
        <f t="shared" si="47"/>
        <v>531</v>
      </c>
    </row>
    <row r="143" spans="1:20" ht="15.75">
      <c r="A143" s="8">
        <f t="shared" si="49"/>
        <v>-2600</v>
      </c>
      <c r="F143" s="7">
        <f t="shared" si="50"/>
        <v>2558</v>
      </c>
      <c r="S143">
        <f t="shared" si="48"/>
        <v>-2600</v>
      </c>
      <c r="T143" s="6">
        <f t="shared" si="47"/>
        <v>558</v>
      </c>
    </row>
    <row r="144" spans="1:20" ht="15.75">
      <c r="A144" s="8">
        <f t="shared" si="49"/>
        <v>-2590</v>
      </c>
      <c r="F144" s="7">
        <f t="shared" si="50"/>
        <v>2585</v>
      </c>
      <c r="S144">
        <f t="shared" si="48"/>
        <v>-2590</v>
      </c>
      <c r="T144" s="6">
        <f t="shared" si="47"/>
        <v>585</v>
      </c>
    </row>
    <row r="145" spans="1:20" ht="15.75">
      <c r="A145" s="8">
        <f t="shared" si="49"/>
        <v>-2580</v>
      </c>
      <c r="F145" s="7">
        <f t="shared" si="50"/>
        <v>2612</v>
      </c>
      <c r="S145">
        <f t="shared" si="48"/>
        <v>-2580</v>
      </c>
      <c r="T145" s="6">
        <f t="shared" si="47"/>
        <v>612</v>
      </c>
    </row>
    <row r="146" spans="1:20" ht="15.75">
      <c r="A146" s="8">
        <f t="shared" si="49"/>
        <v>-2570</v>
      </c>
      <c r="F146" s="7">
        <f t="shared" si="50"/>
        <v>2639</v>
      </c>
      <c r="S146">
        <f t="shared" si="48"/>
        <v>-2570</v>
      </c>
      <c r="T146" s="6">
        <f t="shared" si="47"/>
        <v>639</v>
      </c>
    </row>
    <row r="147" spans="1:20" ht="15.75">
      <c r="A147" s="8">
        <f t="shared" si="49"/>
        <v>-2560</v>
      </c>
      <c r="F147" s="7">
        <f t="shared" si="50"/>
        <v>2666</v>
      </c>
      <c r="S147">
        <f t="shared" si="48"/>
        <v>-2560</v>
      </c>
      <c r="T147" s="6">
        <f t="shared" si="47"/>
        <v>666</v>
      </c>
    </row>
    <row r="148" spans="1:20" ht="15.75">
      <c r="A148" s="8">
        <f t="shared" si="49"/>
        <v>-2550</v>
      </c>
      <c r="F148" s="7">
        <f t="shared" si="50"/>
        <v>2693</v>
      </c>
      <c r="S148">
        <f t="shared" si="48"/>
        <v>-2550</v>
      </c>
      <c r="T148" s="6">
        <f t="shared" si="47"/>
        <v>693</v>
      </c>
    </row>
    <row r="149" spans="1:20" ht="15.75">
      <c r="A149" s="8">
        <f t="shared" si="49"/>
        <v>-2540</v>
      </c>
      <c r="F149" s="7">
        <f t="shared" si="50"/>
        <v>2720</v>
      </c>
      <c r="S149">
        <f t="shared" si="48"/>
        <v>-2540</v>
      </c>
      <c r="T149" s="6">
        <f t="shared" si="47"/>
        <v>720</v>
      </c>
    </row>
    <row r="150" spans="1:20" ht="15.75">
      <c r="A150" s="8">
        <f t="shared" si="49"/>
        <v>-2530</v>
      </c>
      <c r="F150" s="7">
        <f t="shared" si="50"/>
        <v>2747</v>
      </c>
      <c r="S150">
        <f t="shared" si="48"/>
        <v>-2530</v>
      </c>
      <c r="T150" s="6">
        <f t="shared" si="47"/>
        <v>747</v>
      </c>
    </row>
    <row r="151" spans="1:20" ht="15.75">
      <c r="A151" s="8">
        <f t="shared" si="49"/>
        <v>-2520</v>
      </c>
      <c r="F151" s="7">
        <f t="shared" si="50"/>
        <v>2774</v>
      </c>
      <c r="G151" t="s">
        <v>107</v>
      </c>
      <c r="S151">
        <f t="shared" si="48"/>
        <v>-2520</v>
      </c>
      <c r="T151" s="6">
        <f t="shared" si="47"/>
        <v>774</v>
      </c>
    </row>
    <row r="152" spans="1:20" ht="15.75">
      <c r="A152" s="8">
        <f t="shared" si="49"/>
        <v>-2510</v>
      </c>
      <c r="F152" s="7">
        <f t="shared" si="50"/>
        <v>2801</v>
      </c>
      <c r="G152" t="s">
        <v>152</v>
      </c>
      <c r="S152">
        <f t="shared" si="48"/>
        <v>-2510</v>
      </c>
      <c r="T152" s="6">
        <f t="shared" si="47"/>
        <v>801</v>
      </c>
    </row>
    <row r="153" spans="1:20" ht="15.75">
      <c r="A153" s="8">
        <f t="shared" si="49"/>
        <v>-2500</v>
      </c>
      <c r="F153" s="7">
        <f t="shared" si="50"/>
        <v>2828</v>
      </c>
      <c r="G153" t="s">
        <v>37</v>
      </c>
      <c r="S153">
        <f t="shared" si="48"/>
        <v>-2500</v>
      </c>
      <c r="T153" s="6">
        <f t="shared" si="47"/>
        <v>828</v>
      </c>
    </row>
    <row r="154" spans="1:20" ht="15.75">
      <c r="A154" s="8">
        <f t="shared" si="49"/>
        <v>-2490</v>
      </c>
      <c r="F154" s="7">
        <f>F153-7</f>
        <v>2821</v>
      </c>
      <c r="S154">
        <f t="shared" si="48"/>
        <v>-2490</v>
      </c>
      <c r="T154" s="6">
        <f t="shared" si="47"/>
        <v>821</v>
      </c>
    </row>
    <row r="155" spans="1:20" ht="15.75">
      <c r="A155" s="8">
        <f t="shared" si="49"/>
        <v>-2480</v>
      </c>
      <c r="F155" s="7">
        <f t="shared" ref="F155:F179" si="51">F154-7</f>
        <v>2814</v>
      </c>
      <c r="S155">
        <f t="shared" si="48"/>
        <v>-2480</v>
      </c>
      <c r="T155" s="6">
        <f t="shared" si="47"/>
        <v>814</v>
      </c>
    </row>
    <row r="156" spans="1:20" ht="15.75">
      <c r="A156" s="8">
        <f t="shared" si="49"/>
        <v>-2470</v>
      </c>
      <c r="F156" s="7">
        <f t="shared" si="51"/>
        <v>2807</v>
      </c>
      <c r="S156">
        <f t="shared" si="48"/>
        <v>-2470</v>
      </c>
      <c r="T156" s="6">
        <f t="shared" si="47"/>
        <v>807</v>
      </c>
    </row>
    <row r="157" spans="1:20" ht="15.75">
      <c r="A157" s="8">
        <f t="shared" si="49"/>
        <v>-2460</v>
      </c>
      <c r="E157" s="3" t="s">
        <v>30</v>
      </c>
      <c r="F157" s="7">
        <f t="shared" si="51"/>
        <v>2800</v>
      </c>
      <c r="G157" s="3" t="s">
        <v>30</v>
      </c>
      <c r="I157" s="3" t="s">
        <v>30</v>
      </c>
      <c r="S157">
        <f t="shared" si="48"/>
        <v>-2460</v>
      </c>
      <c r="T157" s="6">
        <f t="shared" si="47"/>
        <v>800</v>
      </c>
    </row>
    <row r="158" spans="1:20" ht="15.75">
      <c r="A158" s="8">
        <f t="shared" si="49"/>
        <v>-2450</v>
      </c>
      <c r="E158" t="s">
        <v>14</v>
      </c>
      <c r="F158" s="7">
        <f t="shared" si="51"/>
        <v>2793</v>
      </c>
      <c r="G158" t="s">
        <v>14</v>
      </c>
      <c r="I158" t="s">
        <v>14</v>
      </c>
      <c r="S158">
        <f t="shared" si="48"/>
        <v>-2450</v>
      </c>
      <c r="T158" s="6">
        <f t="shared" si="47"/>
        <v>793</v>
      </c>
    </row>
    <row r="159" spans="1:20" ht="15.75">
      <c r="A159" s="8">
        <f t="shared" si="49"/>
        <v>-2440</v>
      </c>
      <c r="E159" t="s">
        <v>15</v>
      </c>
      <c r="F159" s="7">
        <f t="shared" si="51"/>
        <v>2786</v>
      </c>
      <c r="G159" t="s">
        <v>15</v>
      </c>
      <c r="I159" t="s">
        <v>15</v>
      </c>
      <c r="S159">
        <f t="shared" si="48"/>
        <v>-2440</v>
      </c>
      <c r="T159" s="6">
        <f t="shared" si="47"/>
        <v>786</v>
      </c>
    </row>
    <row r="160" spans="1:20" ht="15.75">
      <c r="A160" s="8">
        <f t="shared" si="49"/>
        <v>-2430</v>
      </c>
      <c r="F160" s="7">
        <f t="shared" si="51"/>
        <v>2779</v>
      </c>
      <c r="S160">
        <f t="shared" si="48"/>
        <v>-2430</v>
      </c>
      <c r="T160" s="6">
        <f t="shared" si="47"/>
        <v>779</v>
      </c>
    </row>
    <row r="161" spans="1:20" ht="15.75">
      <c r="A161" s="8">
        <f t="shared" si="49"/>
        <v>-2420</v>
      </c>
      <c r="F161" s="7">
        <f t="shared" si="51"/>
        <v>2772</v>
      </c>
      <c r="S161">
        <f t="shared" si="48"/>
        <v>-2420</v>
      </c>
      <c r="T161" s="6">
        <f t="shared" si="47"/>
        <v>772</v>
      </c>
    </row>
    <row r="162" spans="1:20" ht="15.75">
      <c r="A162" s="8">
        <f t="shared" si="49"/>
        <v>-2410</v>
      </c>
      <c r="F162" s="7">
        <f t="shared" si="51"/>
        <v>2765</v>
      </c>
      <c r="S162">
        <f t="shared" si="48"/>
        <v>-2410</v>
      </c>
      <c r="T162" s="6">
        <f t="shared" si="47"/>
        <v>765</v>
      </c>
    </row>
    <row r="163" spans="1:20" ht="15.75">
      <c r="A163" s="8">
        <f t="shared" si="49"/>
        <v>-2400</v>
      </c>
      <c r="F163" s="7">
        <f t="shared" si="51"/>
        <v>2758</v>
      </c>
      <c r="S163">
        <f t="shared" si="48"/>
        <v>-2400</v>
      </c>
      <c r="T163" s="6">
        <f t="shared" si="47"/>
        <v>758</v>
      </c>
    </row>
    <row r="164" spans="1:20" ht="15.75">
      <c r="A164" s="8">
        <f t="shared" si="49"/>
        <v>-2390</v>
      </c>
      <c r="F164" s="7">
        <f t="shared" si="51"/>
        <v>2751</v>
      </c>
      <c r="S164">
        <f t="shared" si="48"/>
        <v>-2390</v>
      </c>
      <c r="T164" s="6">
        <f t="shared" si="47"/>
        <v>751</v>
      </c>
    </row>
    <row r="165" spans="1:20" ht="15.75">
      <c r="A165" s="8">
        <f t="shared" si="49"/>
        <v>-2380</v>
      </c>
      <c r="F165" s="7">
        <f t="shared" si="51"/>
        <v>2744</v>
      </c>
      <c r="S165">
        <f t="shared" si="48"/>
        <v>-2380</v>
      </c>
      <c r="T165" s="6">
        <f t="shared" si="47"/>
        <v>744</v>
      </c>
    </row>
    <row r="166" spans="1:20" ht="15.75">
      <c r="A166" s="8">
        <f t="shared" si="49"/>
        <v>-2370</v>
      </c>
      <c r="F166" s="7">
        <f t="shared" si="51"/>
        <v>2737</v>
      </c>
      <c r="S166">
        <f t="shared" si="48"/>
        <v>-2370</v>
      </c>
      <c r="T166" s="6">
        <f t="shared" si="47"/>
        <v>737</v>
      </c>
    </row>
    <row r="167" spans="1:20" ht="15.75">
      <c r="A167" s="8">
        <f t="shared" si="49"/>
        <v>-2360</v>
      </c>
      <c r="F167" s="7">
        <f t="shared" si="51"/>
        <v>2730</v>
      </c>
      <c r="S167">
        <f t="shared" si="48"/>
        <v>-2360</v>
      </c>
      <c r="T167" s="6">
        <f t="shared" si="47"/>
        <v>730</v>
      </c>
    </row>
    <row r="168" spans="1:20" ht="15.75">
      <c r="A168" s="8">
        <f t="shared" si="49"/>
        <v>-2350</v>
      </c>
      <c r="F168" s="7">
        <f t="shared" si="51"/>
        <v>2723</v>
      </c>
      <c r="S168">
        <f t="shared" si="48"/>
        <v>-2350</v>
      </c>
      <c r="T168" s="6">
        <f t="shared" si="47"/>
        <v>723</v>
      </c>
    </row>
    <row r="169" spans="1:20" ht="15.75">
      <c r="A169" s="8">
        <f t="shared" si="49"/>
        <v>-2340</v>
      </c>
      <c r="F169" s="7">
        <f t="shared" si="51"/>
        <v>2716</v>
      </c>
      <c r="S169">
        <f t="shared" si="48"/>
        <v>-2340</v>
      </c>
      <c r="T169" s="6">
        <f t="shared" si="47"/>
        <v>716</v>
      </c>
    </row>
    <row r="170" spans="1:20" ht="15.75">
      <c r="A170" s="8">
        <f t="shared" si="49"/>
        <v>-2330</v>
      </c>
      <c r="F170" s="7">
        <f t="shared" si="51"/>
        <v>2709</v>
      </c>
      <c r="S170">
        <f t="shared" si="48"/>
        <v>-2330</v>
      </c>
      <c r="T170" s="6">
        <f t="shared" si="47"/>
        <v>709</v>
      </c>
    </row>
    <row r="171" spans="1:20" ht="15.75">
      <c r="A171" s="8">
        <f t="shared" si="49"/>
        <v>-2320</v>
      </c>
      <c r="F171" s="7">
        <f t="shared" si="51"/>
        <v>2702</v>
      </c>
      <c r="S171">
        <f t="shared" si="48"/>
        <v>-2320</v>
      </c>
      <c r="T171" s="6">
        <f t="shared" si="47"/>
        <v>702</v>
      </c>
    </row>
    <row r="172" spans="1:20" ht="15.75">
      <c r="A172" s="8">
        <f t="shared" si="49"/>
        <v>-2310</v>
      </c>
      <c r="F172" s="7">
        <f t="shared" si="51"/>
        <v>2695</v>
      </c>
      <c r="S172">
        <f t="shared" si="48"/>
        <v>-2310</v>
      </c>
      <c r="T172" s="6">
        <f t="shared" si="47"/>
        <v>695</v>
      </c>
    </row>
    <row r="173" spans="1:20" ht="15.75">
      <c r="A173" s="8">
        <f t="shared" si="49"/>
        <v>-2300</v>
      </c>
      <c r="F173" s="7">
        <f t="shared" si="51"/>
        <v>2688</v>
      </c>
      <c r="S173">
        <f t="shared" si="48"/>
        <v>-2300</v>
      </c>
      <c r="T173" s="6">
        <f t="shared" si="47"/>
        <v>688</v>
      </c>
    </row>
    <row r="174" spans="1:20" ht="15.75">
      <c r="A174" s="8">
        <f t="shared" si="49"/>
        <v>-2290</v>
      </c>
      <c r="F174" s="7">
        <f t="shared" si="51"/>
        <v>2681</v>
      </c>
      <c r="S174">
        <f t="shared" si="48"/>
        <v>-2290</v>
      </c>
      <c r="T174" s="6">
        <f t="shared" si="47"/>
        <v>681</v>
      </c>
    </row>
    <row r="175" spans="1:20" ht="15.75">
      <c r="A175" s="8">
        <f t="shared" si="49"/>
        <v>-2280</v>
      </c>
      <c r="F175" s="7">
        <f t="shared" si="51"/>
        <v>2674</v>
      </c>
      <c r="S175">
        <f t="shared" si="48"/>
        <v>-2280</v>
      </c>
      <c r="T175" s="6">
        <f t="shared" si="47"/>
        <v>674</v>
      </c>
    </row>
    <row r="176" spans="1:20" ht="15.75">
      <c r="A176" s="8">
        <f t="shared" si="49"/>
        <v>-2270</v>
      </c>
      <c r="F176" s="7">
        <f t="shared" si="51"/>
        <v>2667</v>
      </c>
      <c r="S176">
        <f t="shared" si="48"/>
        <v>-2270</v>
      </c>
      <c r="T176" s="6">
        <f t="shared" si="47"/>
        <v>667</v>
      </c>
    </row>
    <row r="177" spans="1:20" ht="15.75">
      <c r="A177" s="8">
        <f t="shared" si="49"/>
        <v>-2260</v>
      </c>
      <c r="F177" s="7">
        <f t="shared" si="51"/>
        <v>2660</v>
      </c>
      <c r="S177">
        <f t="shared" si="48"/>
        <v>-2260</v>
      </c>
      <c r="T177" s="6">
        <f t="shared" si="47"/>
        <v>660</v>
      </c>
    </row>
    <row r="178" spans="1:20" ht="15.75">
      <c r="A178" s="8">
        <f t="shared" si="49"/>
        <v>-2250</v>
      </c>
      <c r="F178" s="7">
        <f t="shared" si="51"/>
        <v>2653</v>
      </c>
      <c r="S178">
        <f t="shared" si="48"/>
        <v>-2250</v>
      </c>
      <c r="T178" s="6">
        <f t="shared" si="47"/>
        <v>653</v>
      </c>
    </row>
    <row r="179" spans="1:20" ht="15.75">
      <c r="A179" s="8">
        <f t="shared" si="49"/>
        <v>-2240</v>
      </c>
      <c r="F179" s="7">
        <f t="shared" si="51"/>
        <v>2646</v>
      </c>
      <c r="S179">
        <f t="shared" si="48"/>
        <v>-2240</v>
      </c>
      <c r="T179" s="6">
        <f t="shared" si="47"/>
        <v>646</v>
      </c>
    </row>
    <row r="180" spans="1:20" ht="15.75">
      <c r="A180" s="8">
        <f t="shared" si="49"/>
        <v>-2230</v>
      </c>
      <c r="F180" s="7">
        <f>F179</f>
        <v>2646</v>
      </c>
      <c r="S180">
        <f t="shared" si="48"/>
        <v>-2230</v>
      </c>
      <c r="T180" s="6">
        <f t="shared" si="47"/>
        <v>646</v>
      </c>
    </row>
    <row r="181" spans="1:20" ht="15.75">
      <c r="A181" s="8">
        <f t="shared" si="49"/>
        <v>-2220</v>
      </c>
      <c r="F181" s="7">
        <f t="shared" ref="F181:F188" si="52">F180</f>
        <v>2646</v>
      </c>
      <c r="S181">
        <f t="shared" si="48"/>
        <v>-2220</v>
      </c>
      <c r="T181" s="6">
        <f t="shared" si="47"/>
        <v>646</v>
      </c>
    </row>
    <row r="182" spans="1:20" ht="15.75">
      <c r="A182" s="8">
        <f t="shared" si="49"/>
        <v>-2210</v>
      </c>
      <c r="F182" s="7">
        <f t="shared" si="52"/>
        <v>2646</v>
      </c>
      <c r="S182">
        <f t="shared" si="48"/>
        <v>-2210</v>
      </c>
      <c r="T182" s="6">
        <f t="shared" si="47"/>
        <v>646</v>
      </c>
    </row>
    <row r="183" spans="1:20" ht="15.75">
      <c r="A183" s="8">
        <f t="shared" si="49"/>
        <v>-2200</v>
      </c>
      <c r="F183" s="7">
        <f t="shared" si="52"/>
        <v>2646</v>
      </c>
      <c r="H183" s="8">
        <v>3150</v>
      </c>
      <c r="I183" t="s">
        <v>55</v>
      </c>
      <c r="S183">
        <f t="shared" si="48"/>
        <v>-2200</v>
      </c>
      <c r="T183" s="6">
        <f>(F183+H183-5000)/2</f>
        <v>398</v>
      </c>
    </row>
    <row r="184" spans="1:20" ht="15.75">
      <c r="A184" s="8">
        <f t="shared" si="49"/>
        <v>-2190</v>
      </c>
      <c r="F184" s="7">
        <f t="shared" si="52"/>
        <v>2646</v>
      </c>
      <c r="H184" s="8">
        <f>H183+10</f>
        <v>3160</v>
      </c>
      <c r="I184" t="s">
        <v>39</v>
      </c>
      <c r="S184">
        <f t="shared" si="48"/>
        <v>-2190</v>
      </c>
      <c r="T184" s="6">
        <f t="shared" ref="T184:T191" si="53">(F184+H184-5000)/2</f>
        <v>403</v>
      </c>
    </row>
    <row r="185" spans="1:20" ht="15.75">
      <c r="A185" s="8">
        <f t="shared" si="49"/>
        <v>-2180</v>
      </c>
      <c r="F185" s="7">
        <f t="shared" si="52"/>
        <v>2646</v>
      </c>
      <c r="H185" s="8">
        <f t="shared" ref="H185:H208" si="54">H184+10</f>
        <v>3170</v>
      </c>
      <c r="I185" t="s">
        <v>177</v>
      </c>
      <c r="S185">
        <f t="shared" si="48"/>
        <v>-2180</v>
      </c>
      <c r="T185" s="6">
        <f t="shared" si="53"/>
        <v>408</v>
      </c>
    </row>
    <row r="186" spans="1:20" ht="15.75">
      <c r="A186" s="8">
        <f t="shared" si="49"/>
        <v>-2170</v>
      </c>
      <c r="F186" s="7">
        <f t="shared" si="52"/>
        <v>2646</v>
      </c>
      <c r="H186" s="8">
        <f t="shared" si="54"/>
        <v>3180</v>
      </c>
      <c r="I186" t="s">
        <v>178</v>
      </c>
      <c r="S186">
        <f t="shared" si="48"/>
        <v>-2170</v>
      </c>
      <c r="T186" s="6">
        <f t="shared" si="53"/>
        <v>413</v>
      </c>
    </row>
    <row r="187" spans="1:20" ht="15.75">
      <c r="A187" s="8">
        <f t="shared" si="49"/>
        <v>-2160</v>
      </c>
      <c r="F187" s="7">
        <f t="shared" si="52"/>
        <v>2646</v>
      </c>
      <c r="G187" t="s">
        <v>38</v>
      </c>
      <c r="H187" s="8">
        <f t="shared" si="54"/>
        <v>3190</v>
      </c>
      <c r="S187">
        <f t="shared" si="48"/>
        <v>-2160</v>
      </c>
      <c r="T187" s="6">
        <f t="shared" si="53"/>
        <v>418</v>
      </c>
    </row>
    <row r="188" spans="1:20" ht="15.75">
      <c r="A188" s="8">
        <f t="shared" si="49"/>
        <v>-2150</v>
      </c>
      <c r="F188" s="7">
        <f t="shared" si="52"/>
        <v>2646</v>
      </c>
      <c r="G188" t="s">
        <v>152</v>
      </c>
      <c r="H188" s="8">
        <f t="shared" si="54"/>
        <v>3200</v>
      </c>
      <c r="S188">
        <f t="shared" si="48"/>
        <v>-2150</v>
      </c>
      <c r="T188" s="6">
        <f t="shared" si="53"/>
        <v>423</v>
      </c>
    </row>
    <row r="189" spans="1:20" ht="15.75">
      <c r="A189" s="8">
        <f t="shared" si="49"/>
        <v>-2140</v>
      </c>
      <c r="F189" s="7">
        <f>F188-83</f>
        <v>2563</v>
      </c>
      <c r="H189" s="8">
        <f t="shared" si="54"/>
        <v>3210</v>
      </c>
      <c r="S189">
        <f t="shared" si="48"/>
        <v>-2140</v>
      </c>
      <c r="T189" s="6">
        <f t="shared" si="53"/>
        <v>386.5</v>
      </c>
    </row>
    <row r="190" spans="1:20" ht="15.75">
      <c r="A190" s="8">
        <f t="shared" si="49"/>
        <v>-2130</v>
      </c>
      <c r="F190" s="7">
        <f>F189-83</f>
        <v>2480</v>
      </c>
      <c r="G190" t="s">
        <v>55</v>
      </c>
      <c r="H190" s="8">
        <f t="shared" si="54"/>
        <v>3220</v>
      </c>
      <c r="S190">
        <f t="shared" si="48"/>
        <v>-2130</v>
      </c>
      <c r="T190" s="6">
        <f t="shared" si="53"/>
        <v>350</v>
      </c>
    </row>
    <row r="191" spans="1:20" ht="15.75">
      <c r="A191" s="8">
        <f t="shared" si="49"/>
        <v>-2120</v>
      </c>
      <c r="F191" s="7">
        <f>F190-100</f>
        <v>2380</v>
      </c>
      <c r="H191" s="8">
        <f t="shared" si="54"/>
        <v>3230</v>
      </c>
      <c r="S191">
        <f t="shared" si="48"/>
        <v>-2120</v>
      </c>
      <c r="T191" s="6">
        <f t="shared" si="53"/>
        <v>305</v>
      </c>
    </row>
    <row r="192" spans="1:20" ht="15.75">
      <c r="A192" s="8">
        <f t="shared" si="49"/>
        <v>-2110</v>
      </c>
      <c r="F192" s="7">
        <f>F191-100</f>
        <v>2280</v>
      </c>
      <c r="H192" s="8">
        <f t="shared" si="54"/>
        <v>3240</v>
      </c>
      <c r="S192" s="8">
        <f>A193</f>
        <v>-2100</v>
      </c>
      <c r="T192" s="6">
        <f>(F193+H193-5000)/2</f>
        <v>265</v>
      </c>
    </row>
    <row r="193" spans="1:20" ht="15.75">
      <c r="A193" s="8">
        <f t="shared" si="49"/>
        <v>-2100</v>
      </c>
      <c r="B193" s="8">
        <v>100</v>
      </c>
      <c r="C193" t="s">
        <v>11</v>
      </c>
      <c r="F193" s="7">
        <v>2280</v>
      </c>
      <c r="H193" s="8">
        <f t="shared" si="54"/>
        <v>3250</v>
      </c>
      <c r="S193">
        <f t="shared" si="48"/>
        <v>-2100</v>
      </c>
      <c r="T193" s="6">
        <f>(F193+H193-5000)/2</f>
        <v>265</v>
      </c>
    </row>
    <row r="194" spans="1:20" ht="15.75">
      <c r="A194" s="8">
        <f t="shared" si="49"/>
        <v>-2090</v>
      </c>
      <c r="B194" s="8">
        <v>120</v>
      </c>
      <c r="C194" t="s">
        <v>12</v>
      </c>
      <c r="F194" s="7">
        <f t="shared" ref="F194:F201" si="55">F193</f>
        <v>2280</v>
      </c>
      <c r="G194" t="s">
        <v>153</v>
      </c>
      <c r="H194" s="8">
        <f t="shared" si="54"/>
        <v>3260</v>
      </c>
      <c r="S194">
        <f t="shared" si="48"/>
        <v>-2090</v>
      </c>
      <c r="T194" s="6">
        <f t="shared" ref="T194:T252" si="56">(F194+H194-5000)/2</f>
        <v>270</v>
      </c>
    </row>
    <row r="195" spans="1:20" ht="15.75">
      <c r="A195" s="8">
        <f t="shared" si="49"/>
        <v>-2080</v>
      </c>
      <c r="B195" s="8">
        <v>140</v>
      </c>
      <c r="F195" s="7">
        <f t="shared" si="55"/>
        <v>2280</v>
      </c>
      <c r="G195" t="s">
        <v>154</v>
      </c>
      <c r="H195" s="8">
        <f t="shared" si="54"/>
        <v>3270</v>
      </c>
      <c r="S195">
        <f t="shared" si="48"/>
        <v>-2080</v>
      </c>
      <c r="T195" s="6">
        <f t="shared" si="56"/>
        <v>275</v>
      </c>
    </row>
    <row r="196" spans="1:20" ht="15.75">
      <c r="A196" s="8">
        <f t="shared" si="49"/>
        <v>-2070</v>
      </c>
      <c r="B196" s="8">
        <v>160</v>
      </c>
      <c r="F196" s="7">
        <f t="shared" si="55"/>
        <v>2280</v>
      </c>
      <c r="G196" t="s">
        <v>58</v>
      </c>
      <c r="H196" s="8">
        <f t="shared" si="54"/>
        <v>3280</v>
      </c>
      <c r="S196">
        <f t="shared" ref="S196:S259" si="57">A196</f>
        <v>-2070</v>
      </c>
      <c r="T196" s="6">
        <f t="shared" si="56"/>
        <v>280</v>
      </c>
    </row>
    <row r="197" spans="1:20" ht="15.75">
      <c r="A197" s="8">
        <f t="shared" ref="A197:A200" si="58">A196+10</f>
        <v>-2060</v>
      </c>
      <c r="B197" s="8">
        <v>180</v>
      </c>
      <c r="F197" s="7">
        <f t="shared" si="55"/>
        <v>2280</v>
      </c>
      <c r="H197" s="8">
        <f t="shared" si="54"/>
        <v>3290</v>
      </c>
      <c r="S197">
        <f t="shared" si="57"/>
        <v>-2060</v>
      </c>
      <c r="T197" s="6">
        <f t="shared" si="56"/>
        <v>285</v>
      </c>
    </row>
    <row r="198" spans="1:20" ht="15.75">
      <c r="A198" s="8">
        <f t="shared" si="58"/>
        <v>-2050</v>
      </c>
      <c r="B198" s="8">
        <v>200</v>
      </c>
      <c r="F198" s="7">
        <f t="shared" si="55"/>
        <v>2280</v>
      </c>
      <c r="H198" s="8">
        <f t="shared" si="54"/>
        <v>3300</v>
      </c>
      <c r="S198">
        <f t="shared" si="57"/>
        <v>-2050</v>
      </c>
      <c r="T198" s="6">
        <f t="shared" si="56"/>
        <v>290</v>
      </c>
    </row>
    <row r="199" spans="1:20" ht="15.75">
      <c r="A199" s="8">
        <f t="shared" si="58"/>
        <v>-2040</v>
      </c>
      <c r="B199" s="8">
        <v>220</v>
      </c>
      <c r="F199" s="7">
        <f t="shared" si="55"/>
        <v>2280</v>
      </c>
      <c r="H199" s="8">
        <f t="shared" si="54"/>
        <v>3310</v>
      </c>
      <c r="S199">
        <f t="shared" si="57"/>
        <v>-2040</v>
      </c>
      <c r="T199" s="6">
        <f t="shared" si="56"/>
        <v>295</v>
      </c>
    </row>
    <row r="200" spans="1:20" ht="15.75">
      <c r="A200" s="8">
        <f t="shared" si="58"/>
        <v>-2030</v>
      </c>
      <c r="B200" s="8">
        <v>240</v>
      </c>
      <c r="F200" s="7">
        <f t="shared" si="55"/>
        <v>2280</v>
      </c>
      <c r="H200" s="8">
        <f t="shared" si="54"/>
        <v>3320</v>
      </c>
      <c r="S200">
        <f t="shared" si="57"/>
        <v>-2030</v>
      </c>
      <c r="T200" s="6">
        <f t="shared" si="56"/>
        <v>300</v>
      </c>
    </row>
    <row r="201" spans="1:20" ht="15.75">
      <c r="A201" s="8">
        <f t="shared" ref="A201:A260" si="59">A200+10</f>
        <v>-2020</v>
      </c>
      <c r="B201" s="8">
        <v>260</v>
      </c>
      <c r="F201" s="7">
        <f t="shared" si="55"/>
        <v>2280</v>
      </c>
      <c r="G201" t="s">
        <v>109</v>
      </c>
      <c r="H201" s="8">
        <f t="shared" si="54"/>
        <v>3330</v>
      </c>
      <c r="S201">
        <f t="shared" si="57"/>
        <v>-2020</v>
      </c>
      <c r="T201" s="6">
        <f t="shared" si="56"/>
        <v>305</v>
      </c>
    </row>
    <row r="202" spans="1:20" ht="15.75">
      <c r="A202" s="8">
        <f t="shared" si="59"/>
        <v>-2010</v>
      </c>
      <c r="B202" s="8">
        <v>280</v>
      </c>
      <c r="F202" s="7">
        <f>F201+45</f>
        <v>2325</v>
      </c>
      <c r="G202" t="s">
        <v>39</v>
      </c>
      <c r="H202" s="8">
        <f t="shared" si="54"/>
        <v>3340</v>
      </c>
      <c r="S202">
        <f t="shared" si="57"/>
        <v>-2010</v>
      </c>
      <c r="T202" s="6">
        <f t="shared" si="56"/>
        <v>332.5</v>
      </c>
    </row>
    <row r="203" spans="1:20" ht="15.75">
      <c r="A203" s="8">
        <f t="shared" si="59"/>
        <v>-2000</v>
      </c>
      <c r="B203" s="8">
        <v>300</v>
      </c>
      <c r="F203" s="7">
        <f t="shared" ref="F203:F209" si="60">F202+45</f>
        <v>2370</v>
      </c>
      <c r="G203" t="s">
        <v>155</v>
      </c>
      <c r="H203" s="8">
        <f t="shared" si="54"/>
        <v>3350</v>
      </c>
      <c r="S203">
        <f t="shared" si="57"/>
        <v>-2000</v>
      </c>
      <c r="T203" s="6">
        <f t="shared" si="56"/>
        <v>360</v>
      </c>
    </row>
    <row r="204" spans="1:20" ht="15.75">
      <c r="A204" s="8">
        <f t="shared" si="59"/>
        <v>-1990</v>
      </c>
      <c r="B204" s="8">
        <v>320</v>
      </c>
      <c r="F204" s="7">
        <f t="shared" si="60"/>
        <v>2415</v>
      </c>
      <c r="G204" t="s">
        <v>145</v>
      </c>
      <c r="H204" s="8">
        <f t="shared" si="54"/>
        <v>3360</v>
      </c>
      <c r="S204">
        <f t="shared" si="57"/>
        <v>-1990</v>
      </c>
      <c r="T204" s="6">
        <f t="shared" si="56"/>
        <v>387.5</v>
      </c>
    </row>
    <row r="205" spans="1:20" ht="15.75">
      <c r="A205" s="8">
        <f t="shared" si="59"/>
        <v>-1980</v>
      </c>
      <c r="B205" s="8">
        <v>340</v>
      </c>
      <c r="F205" s="7">
        <f t="shared" si="60"/>
        <v>2460</v>
      </c>
      <c r="H205" s="8">
        <f t="shared" si="54"/>
        <v>3370</v>
      </c>
      <c r="S205">
        <f t="shared" si="57"/>
        <v>-1980</v>
      </c>
      <c r="T205" s="6">
        <f t="shared" si="56"/>
        <v>415</v>
      </c>
    </row>
    <row r="206" spans="1:20" ht="15.75">
      <c r="A206" s="8">
        <f t="shared" si="59"/>
        <v>-1970</v>
      </c>
      <c r="B206" s="8">
        <v>360</v>
      </c>
      <c r="F206" s="7">
        <f t="shared" si="60"/>
        <v>2505</v>
      </c>
      <c r="H206" s="8">
        <f t="shared" si="54"/>
        <v>3380</v>
      </c>
      <c r="S206">
        <f t="shared" si="57"/>
        <v>-1970</v>
      </c>
      <c r="T206" s="6">
        <f t="shared" si="56"/>
        <v>442.5</v>
      </c>
    </row>
    <row r="207" spans="1:20" ht="15.75">
      <c r="A207" s="8">
        <f t="shared" si="59"/>
        <v>-1960</v>
      </c>
      <c r="B207" s="8">
        <v>380</v>
      </c>
      <c r="F207" s="7">
        <f t="shared" si="60"/>
        <v>2550</v>
      </c>
      <c r="H207" s="8">
        <f t="shared" si="54"/>
        <v>3390</v>
      </c>
      <c r="S207">
        <f t="shared" si="57"/>
        <v>-1960</v>
      </c>
      <c r="T207" s="6">
        <f t="shared" si="56"/>
        <v>470</v>
      </c>
    </row>
    <row r="208" spans="1:20" ht="15.75">
      <c r="A208" s="8">
        <f t="shared" si="59"/>
        <v>-1950</v>
      </c>
      <c r="B208" s="8">
        <v>400</v>
      </c>
      <c r="F208" s="7">
        <f t="shared" si="60"/>
        <v>2595</v>
      </c>
      <c r="H208" s="8">
        <f t="shared" si="54"/>
        <v>3400</v>
      </c>
      <c r="S208">
        <f t="shared" si="57"/>
        <v>-1950</v>
      </c>
      <c r="T208" s="6">
        <f t="shared" si="56"/>
        <v>497.5</v>
      </c>
    </row>
    <row r="209" spans="1:20" ht="15.75">
      <c r="A209" s="8">
        <f t="shared" si="59"/>
        <v>-1940</v>
      </c>
      <c r="B209" s="8">
        <v>400</v>
      </c>
      <c r="C209" t="s">
        <v>13</v>
      </c>
      <c r="E209" t="s">
        <v>13</v>
      </c>
      <c r="F209" s="7">
        <f t="shared" si="60"/>
        <v>2640</v>
      </c>
      <c r="G209" t="s">
        <v>13</v>
      </c>
      <c r="H209" s="8">
        <f>H208</f>
        <v>3400</v>
      </c>
      <c r="I209" t="s">
        <v>13</v>
      </c>
      <c r="K209" t="s">
        <v>13</v>
      </c>
      <c r="M209" t="s">
        <v>13</v>
      </c>
      <c r="O209" t="s">
        <v>13</v>
      </c>
      <c r="Q209" t="s">
        <v>13</v>
      </c>
      <c r="S209">
        <f t="shared" si="57"/>
        <v>-1940</v>
      </c>
      <c r="T209" s="6">
        <f t="shared" si="56"/>
        <v>520</v>
      </c>
    </row>
    <row r="210" spans="1:20" ht="15.75">
      <c r="A210" s="8">
        <f t="shared" si="59"/>
        <v>-1930</v>
      </c>
      <c r="B210" s="8">
        <v>400</v>
      </c>
      <c r="C210" t="s">
        <v>14</v>
      </c>
      <c r="E210" t="s">
        <v>14</v>
      </c>
      <c r="F210" s="7">
        <f>F209+23</f>
        <v>2663</v>
      </c>
      <c r="G210" t="s">
        <v>14</v>
      </c>
      <c r="H210" s="8">
        <f t="shared" ref="H210:H224" si="61">H209</f>
        <v>3400</v>
      </c>
      <c r="I210" t="s">
        <v>14</v>
      </c>
      <c r="K210" t="s">
        <v>14</v>
      </c>
      <c r="M210" t="s">
        <v>14</v>
      </c>
      <c r="O210" t="s">
        <v>14</v>
      </c>
      <c r="Q210" t="s">
        <v>14</v>
      </c>
      <c r="S210">
        <f t="shared" si="57"/>
        <v>-1930</v>
      </c>
      <c r="T210" s="6">
        <f t="shared" si="56"/>
        <v>531.5</v>
      </c>
    </row>
    <row r="211" spans="1:20" ht="15.75">
      <c r="A211" s="8">
        <f t="shared" si="59"/>
        <v>-1920</v>
      </c>
      <c r="B211" s="8">
        <v>400</v>
      </c>
      <c r="C211" t="s">
        <v>15</v>
      </c>
      <c r="E211" t="s">
        <v>15</v>
      </c>
      <c r="F211" s="7">
        <f t="shared" ref="F211:F218" si="62">F210+23</f>
        <v>2686</v>
      </c>
      <c r="G211" t="s">
        <v>15</v>
      </c>
      <c r="H211" s="8">
        <f t="shared" si="61"/>
        <v>3400</v>
      </c>
      <c r="I211" t="s">
        <v>15</v>
      </c>
      <c r="K211" t="s">
        <v>15</v>
      </c>
      <c r="M211" t="s">
        <v>15</v>
      </c>
      <c r="O211" t="s">
        <v>15</v>
      </c>
      <c r="Q211" t="s">
        <v>15</v>
      </c>
      <c r="S211">
        <f t="shared" si="57"/>
        <v>-1920</v>
      </c>
      <c r="T211" s="6">
        <f t="shared" si="56"/>
        <v>543</v>
      </c>
    </row>
    <row r="212" spans="1:20" ht="15.75">
      <c r="A212" s="8">
        <f t="shared" si="59"/>
        <v>-1910</v>
      </c>
      <c r="B212" s="8">
        <v>400</v>
      </c>
      <c r="F212" s="7">
        <f t="shared" si="62"/>
        <v>2709</v>
      </c>
      <c r="H212" s="8">
        <f t="shared" si="61"/>
        <v>3400</v>
      </c>
      <c r="S212">
        <f t="shared" si="57"/>
        <v>-1910</v>
      </c>
      <c r="T212" s="6">
        <f t="shared" si="56"/>
        <v>554.5</v>
      </c>
    </row>
    <row r="213" spans="1:20" ht="15.75">
      <c r="A213" s="8">
        <f t="shared" si="59"/>
        <v>-1900</v>
      </c>
      <c r="B213" s="8">
        <v>400</v>
      </c>
      <c r="F213" s="7">
        <f t="shared" si="62"/>
        <v>2732</v>
      </c>
      <c r="H213" s="8">
        <f t="shared" si="61"/>
        <v>3400</v>
      </c>
      <c r="S213">
        <f t="shared" si="57"/>
        <v>-1900</v>
      </c>
      <c r="T213" s="6">
        <f t="shared" si="56"/>
        <v>566</v>
      </c>
    </row>
    <row r="214" spans="1:20" ht="15.75">
      <c r="A214" s="8">
        <f t="shared" si="59"/>
        <v>-1890</v>
      </c>
      <c r="B214" s="8">
        <v>400</v>
      </c>
      <c r="F214" s="7">
        <f t="shared" si="62"/>
        <v>2755</v>
      </c>
      <c r="H214" s="8">
        <f t="shared" si="61"/>
        <v>3400</v>
      </c>
      <c r="S214">
        <f t="shared" si="57"/>
        <v>-1890</v>
      </c>
      <c r="T214" s="6">
        <f t="shared" si="56"/>
        <v>577.5</v>
      </c>
    </row>
    <row r="215" spans="1:20" ht="15.75">
      <c r="A215" s="8">
        <f t="shared" si="59"/>
        <v>-1880</v>
      </c>
      <c r="B215" s="8">
        <v>400</v>
      </c>
      <c r="F215" s="7">
        <f t="shared" si="62"/>
        <v>2778</v>
      </c>
      <c r="H215" s="8">
        <f t="shared" si="61"/>
        <v>3400</v>
      </c>
      <c r="S215">
        <f t="shared" si="57"/>
        <v>-1880</v>
      </c>
      <c r="T215" s="6">
        <f t="shared" si="56"/>
        <v>589</v>
      </c>
    </row>
    <row r="216" spans="1:20" ht="15.75">
      <c r="A216" s="8">
        <f t="shared" si="59"/>
        <v>-1870</v>
      </c>
      <c r="B216" s="8">
        <v>400</v>
      </c>
      <c r="F216" s="7">
        <f t="shared" si="62"/>
        <v>2801</v>
      </c>
      <c r="H216" s="8">
        <f t="shared" si="61"/>
        <v>3400</v>
      </c>
      <c r="S216">
        <f t="shared" si="57"/>
        <v>-1870</v>
      </c>
      <c r="T216" s="6">
        <f t="shared" si="56"/>
        <v>600.5</v>
      </c>
    </row>
    <row r="217" spans="1:20" ht="15.75">
      <c r="A217" s="8">
        <f t="shared" si="59"/>
        <v>-1860</v>
      </c>
      <c r="B217" s="8">
        <v>400</v>
      </c>
      <c r="F217" s="7">
        <f t="shared" si="62"/>
        <v>2824</v>
      </c>
      <c r="G217" t="s">
        <v>31</v>
      </c>
      <c r="H217" s="8">
        <f t="shared" si="61"/>
        <v>3400</v>
      </c>
      <c r="S217">
        <f t="shared" si="57"/>
        <v>-1860</v>
      </c>
      <c r="T217" s="6">
        <f t="shared" si="56"/>
        <v>612</v>
      </c>
    </row>
    <row r="218" spans="1:20" ht="15.75">
      <c r="A218" s="8">
        <f t="shared" si="59"/>
        <v>-1850</v>
      </c>
      <c r="B218" s="8">
        <v>400</v>
      </c>
      <c r="F218" s="7">
        <f t="shared" si="62"/>
        <v>2847</v>
      </c>
      <c r="G218" t="s">
        <v>156</v>
      </c>
      <c r="H218" s="8">
        <f t="shared" si="61"/>
        <v>3400</v>
      </c>
      <c r="S218">
        <f t="shared" si="57"/>
        <v>-1850</v>
      </c>
      <c r="T218" s="6">
        <f t="shared" si="56"/>
        <v>623.5</v>
      </c>
    </row>
    <row r="219" spans="1:20" ht="15.75">
      <c r="A219" s="8">
        <f t="shared" si="59"/>
        <v>-1840</v>
      </c>
      <c r="B219" s="8">
        <v>400</v>
      </c>
      <c r="F219" s="7">
        <f>F218-25</f>
        <v>2822</v>
      </c>
      <c r="G219" t="s">
        <v>157</v>
      </c>
      <c r="H219" s="8">
        <f t="shared" si="61"/>
        <v>3400</v>
      </c>
      <c r="S219">
        <f t="shared" si="57"/>
        <v>-1840</v>
      </c>
      <c r="T219" s="6">
        <f t="shared" si="56"/>
        <v>611</v>
      </c>
    </row>
    <row r="220" spans="1:20" ht="15.75">
      <c r="A220" s="8">
        <f t="shared" si="59"/>
        <v>-1830</v>
      </c>
      <c r="B220" s="8">
        <v>400</v>
      </c>
      <c r="F220" s="7">
        <f t="shared" ref="F220:F239" si="63">F219-25</f>
        <v>2797</v>
      </c>
      <c r="H220" s="8">
        <f t="shared" si="61"/>
        <v>3400</v>
      </c>
      <c r="S220">
        <f t="shared" si="57"/>
        <v>-1830</v>
      </c>
      <c r="T220" s="6">
        <f t="shared" si="56"/>
        <v>598.5</v>
      </c>
    </row>
    <row r="221" spans="1:20" ht="15.75">
      <c r="A221" s="8">
        <f t="shared" si="59"/>
        <v>-1820</v>
      </c>
      <c r="B221" s="8">
        <v>400</v>
      </c>
      <c r="F221" s="7">
        <f t="shared" si="63"/>
        <v>2772</v>
      </c>
      <c r="H221" s="8">
        <f t="shared" si="61"/>
        <v>3400</v>
      </c>
      <c r="S221">
        <f t="shared" si="57"/>
        <v>-1820</v>
      </c>
      <c r="T221" s="6">
        <f t="shared" si="56"/>
        <v>586</v>
      </c>
    </row>
    <row r="222" spans="1:20" ht="15.75">
      <c r="A222" s="8">
        <f t="shared" si="59"/>
        <v>-1810</v>
      </c>
      <c r="B222" s="8">
        <v>400</v>
      </c>
      <c r="F222" s="7">
        <f t="shared" si="63"/>
        <v>2747</v>
      </c>
      <c r="H222" s="8">
        <f t="shared" si="61"/>
        <v>3400</v>
      </c>
      <c r="S222">
        <f t="shared" si="57"/>
        <v>-1810</v>
      </c>
      <c r="T222" s="6">
        <f t="shared" si="56"/>
        <v>573.5</v>
      </c>
    </row>
    <row r="223" spans="1:20" ht="15.75">
      <c r="A223" s="8">
        <f t="shared" si="59"/>
        <v>-1800</v>
      </c>
      <c r="B223" s="8">
        <v>400</v>
      </c>
      <c r="F223" s="7">
        <f t="shared" si="63"/>
        <v>2722</v>
      </c>
      <c r="H223" s="8">
        <f t="shared" si="61"/>
        <v>3400</v>
      </c>
      <c r="S223">
        <f t="shared" si="57"/>
        <v>-1800</v>
      </c>
      <c r="T223" s="6">
        <f t="shared" si="56"/>
        <v>561</v>
      </c>
    </row>
    <row r="224" spans="1:20" ht="15.75">
      <c r="A224" s="8">
        <f t="shared" si="59"/>
        <v>-1790</v>
      </c>
      <c r="B224" s="8">
        <v>400</v>
      </c>
      <c r="F224" s="7">
        <f t="shared" si="63"/>
        <v>2697</v>
      </c>
      <c r="H224" s="8">
        <f t="shared" si="61"/>
        <v>3400</v>
      </c>
      <c r="S224">
        <f t="shared" si="57"/>
        <v>-1790</v>
      </c>
      <c r="T224" s="6">
        <f t="shared" si="56"/>
        <v>548.5</v>
      </c>
    </row>
    <row r="225" spans="1:20" ht="15.75">
      <c r="A225" s="8">
        <f t="shared" si="59"/>
        <v>-1780</v>
      </c>
      <c r="B225" s="8">
        <v>400</v>
      </c>
      <c r="F225" s="7">
        <f t="shared" si="63"/>
        <v>2672</v>
      </c>
      <c r="H225" s="8">
        <f>H224-10</f>
        <v>3390</v>
      </c>
      <c r="S225">
        <f t="shared" si="57"/>
        <v>-1780</v>
      </c>
      <c r="T225" s="6">
        <f t="shared" si="56"/>
        <v>531</v>
      </c>
    </row>
    <row r="226" spans="1:20" ht="15.75">
      <c r="A226" s="8">
        <f t="shared" si="59"/>
        <v>-1770</v>
      </c>
      <c r="B226" s="8">
        <v>400</v>
      </c>
      <c r="F226" s="7">
        <f t="shared" si="63"/>
        <v>2647</v>
      </c>
      <c r="H226" s="8">
        <f t="shared" ref="H226:H233" si="64">H225-10</f>
        <v>3380</v>
      </c>
      <c r="S226">
        <f t="shared" si="57"/>
        <v>-1770</v>
      </c>
      <c r="T226" s="6">
        <f t="shared" si="56"/>
        <v>513.5</v>
      </c>
    </row>
    <row r="227" spans="1:20" ht="15.75">
      <c r="A227" s="8">
        <f t="shared" si="59"/>
        <v>-1760</v>
      </c>
      <c r="B227" s="8">
        <v>400</v>
      </c>
      <c r="F227" s="7">
        <f t="shared" si="63"/>
        <v>2622</v>
      </c>
      <c r="H227" s="8">
        <f t="shared" si="64"/>
        <v>3370</v>
      </c>
      <c r="S227">
        <f t="shared" si="57"/>
        <v>-1760</v>
      </c>
      <c r="T227" s="6">
        <f t="shared" si="56"/>
        <v>496</v>
      </c>
    </row>
    <row r="228" spans="1:20" ht="15.75">
      <c r="A228" s="8">
        <f t="shared" si="59"/>
        <v>-1750</v>
      </c>
      <c r="B228" s="8">
        <v>400</v>
      </c>
      <c r="F228" s="7">
        <f t="shared" si="63"/>
        <v>2597</v>
      </c>
      <c r="H228" s="8">
        <f t="shared" si="64"/>
        <v>3360</v>
      </c>
      <c r="S228">
        <f t="shared" si="57"/>
        <v>-1750</v>
      </c>
      <c r="T228" s="6">
        <f t="shared" si="56"/>
        <v>478.5</v>
      </c>
    </row>
    <row r="229" spans="1:20" ht="15.75">
      <c r="A229" s="8">
        <f t="shared" si="59"/>
        <v>-1740</v>
      </c>
      <c r="B229" s="8">
        <v>390</v>
      </c>
      <c r="F229" s="7">
        <f t="shared" si="63"/>
        <v>2572</v>
      </c>
      <c r="H229" s="8">
        <f t="shared" si="64"/>
        <v>3350</v>
      </c>
      <c r="S229">
        <f t="shared" si="57"/>
        <v>-1740</v>
      </c>
      <c r="T229" s="6">
        <f t="shared" si="56"/>
        <v>461</v>
      </c>
    </row>
    <row r="230" spans="1:20" ht="15.75">
      <c r="A230" s="8">
        <f t="shared" si="59"/>
        <v>-1730</v>
      </c>
      <c r="B230" s="8">
        <v>380</v>
      </c>
      <c r="F230" s="7">
        <f t="shared" si="63"/>
        <v>2547</v>
      </c>
      <c r="H230" s="8">
        <f t="shared" si="64"/>
        <v>3340</v>
      </c>
      <c r="I230" t="s">
        <v>38</v>
      </c>
      <c r="S230">
        <f t="shared" si="57"/>
        <v>-1730</v>
      </c>
      <c r="T230" s="6">
        <f t="shared" si="56"/>
        <v>443.5</v>
      </c>
    </row>
    <row r="231" spans="1:20" ht="15.75">
      <c r="A231" s="8">
        <f t="shared" si="59"/>
        <v>-1720</v>
      </c>
      <c r="B231" s="8">
        <v>370</v>
      </c>
      <c r="F231" s="7">
        <f t="shared" si="63"/>
        <v>2522</v>
      </c>
      <c r="H231" s="8">
        <f t="shared" si="64"/>
        <v>3330</v>
      </c>
      <c r="I231" t="s">
        <v>177</v>
      </c>
      <c r="S231">
        <f t="shared" si="57"/>
        <v>-1720</v>
      </c>
      <c r="T231" s="6">
        <f t="shared" si="56"/>
        <v>426</v>
      </c>
    </row>
    <row r="232" spans="1:20" ht="15.75">
      <c r="A232" s="8">
        <f t="shared" si="59"/>
        <v>-1710</v>
      </c>
      <c r="B232" s="8">
        <v>360</v>
      </c>
      <c r="F232" s="7">
        <f t="shared" si="63"/>
        <v>2497</v>
      </c>
      <c r="H232" s="8">
        <f t="shared" si="64"/>
        <v>3320</v>
      </c>
      <c r="I232" t="s">
        <v>178</v>
      </c>
      <c r="S232">
        <f t="shared" si="57"/>
        <v>-1710</v>
      </c>
      <c r="T232" s="6">
        <f t="shared" si="56"/>
        <v>408.5</v>
      </c>
    </row>
    <row r="233" spans="1:20" ht="15.75">
      <c r="A233" s="8">
        <f t="shared" si="59"/>
        <v>-1700</v>
      </c>
      <c r="B233" s="8">
        <v>350</v>
      </c>
      <c r="F233" s="7">
        <f t="shared" si="63"/>
        <v>2472</v>
      </c>
      <c r="H233" s="8">
        <f t="shared" si="64"/>
        <v>3310</v>
      </c>
      <c r="I233" t="s">
        <v>55</v>
      </c>
      <c r="S233">
        <f t="shared" si="57"/>
        <v>-1700</v>
      </c>
      <c r="T233" s="6">
        <f t="shared" si="56"/>
        <v>391</v>
      </c>
    </row>
    <row r="234" spans="1:20" ht="15.75">
      <c r="A234" s="8">
        <f t="shared" si="59"/>
        <v>-1690</v>
      </c>
      <c r="B234" s="8">
        <v>340</v>
      </c>
      <c r="F234" s="7">
        <f t="shared" si="63"/>
        <v>2447</v>
      </c>
      <c r="H234" s="8">
        <f>H233+16</f>
        <v>3326</v>
      </c>
      <c r="I234" t="s">
        <v>39</v>
      </c>
      <c r="S234">
        <f t="shared" si="57"/>
        <v>-1690</v>
      </c>
      <c r="T234" s="6">
        <f t="shared" si="56"/>
        <v>386.5</v>
      </c>
    </row>
    <row r="235" spans="1:20" ht="15.75">
      <c r="A235" s="8">
        <f t="shared" si="59"/>
        <v>-1680</v>
      </c>
      <c r="B235" s="8">
        <v>330</v>
      </c>
      <c r="F235" s="7">
        <f t="shared" si="63"/>
        <v>2422</v>
      </c>
      <c r="H235" s="8">
        <f t="shared" ref="H235:H263" si="65">H234+16</f>
        <v>3342</v>
      </c>
      <c r="I235" t="s">
        <v>179</v>
      </c>
      <c r="S235">
        <f t="shared" si="57"/>
        <v>-1680</v>
      </c>
      <c r="T235" s="6">
        <f t="shared" si="56"/>
        <v>382</v>
      </c>
    </row>
    <row r="236" spans="1:20" ht="15.75">
      <c r="A236" s="8">
        <f t="shared" si="59"/>
        <v>-1670</v>
      </c>
      <c r="B236" s="8">
        <v>320</v>
      </c>
      <c r="F236" s="7">
        <f t="shared" si="63"/>
        <v>2397</v>
      </c>
      <c r="H236" s="8">
        <f t="shared" si="65"/>
        <v>3358</v>
      </c>
      <c r="I236" t="s">
        <v>178</v>
      </c>
      <c r="S236">
        <f t="shared" si="57"/>
        <v>-1670</v>
      </c>
      <c r="T236" s="6">
        <f t="shared" si="56"/>
        <v>377.5</v>
      </c>
    </row>
    <row r="237" spans="1:20" ht="15.75">
      <c r="A237" s="8">
        <f t="shared" si="59"/>
        <v>-1660</v>
      </c>
      <c r="B237" s="8">
        <v>310</v>
      </c>
      <c r="F237" s="7">
        <f t="shared" si="63"/>
        <v>2372</v>
      </c>
      <c r="G237" t="s">
        <v>38</v>
      </c>
      <c r="H237" s="8">
        <f t="shared" si="65"/>
        <v>3374</v>
      </c>
      <c r="S237">
        <f t="shared" si="57"/>
        <v>-1660</v>
      </c>
      <c r="T237" s="6">
        <f t="shared" si="56"/>
        <v>373</v>
      </c>
    </row>
    <row r="238" spans="1:20" ht="15.75">
      <c r="A238" s="8">
        <f t="shared" si="59"/>
        <v>-1650</v>
      </c>
      <c r="B238" s="8">
        <v>300</v>
      </c>
      <c r="F238" s="7">
        <f t="shared" si="63"/>
        <v>2347</v>
      </c>
      <c r="G238" t="s">
        <v>155</v>
      </c>
      <c r="H238" s="8">
        <f t="shared" si="65"/>
        <v>3390</v>
      </c>
      <c r="S238">
        <f t="shared" si="57"/>
        <v>-1650</v>
      </c>
      <c r="T238" s="6">
        <f t="shared" si="56"/>
        <v>368.5</v>
      </c>
    </row>
    <row r="239" spans="1:20" ht="15.75">
      <c r="A239" s="8">
        <f t="shared" si="59"/>
        <v>-1640</v>
      </c>
      <c r="B239" s="8">
        <v>280</v>
      </c>
      <c r="F239" s="7">
        <f t="shared" si="63"/>
        <v>2322</v>
      </c>
      <c r="G239" t="s">
        <v>145</v>
      </c>
      <c r="H239" s="8">
        <f t="shared" si="65"/>
        <v>3406</v>
      </c>
      <c r="S239">
        <f t="shared" si="57"/>
        <v>-1640</v>
      </c>
      <c r="T239" s="6">
        <f t="shared" si="56"/>
        <v>364</v>
      </c>
    </row>
    <row r="240" spans="1:20" ht="15.75">
      <c r="A240" s="8">
        <f t="shared" si="59"/>
        <v>-1630</v>
      </c>
      <c r="B240" s="8">
        <v>260</v>
      </c>
      <c r="F240" s="7">
        <f>F239-22</f>
        <v>2300</v>
      </c>
      <c r="G240" t="s">
        <v>55</v>
      </c>
      <c r="H240" s="8">
        <f t="shared" si="65"/>
        <v>3422</v>
      </c>
      <c r="S240">
        <f t="shared" si="57"/>
        <v>-1630</v>
      </c>
      <c r="T240" s="6">
        <f t="shared" si="56"/>
        <v>361</v>
      </c>
    </row>
    <row r="241" spans="1:20" ht="15.75">
      <c r="A241" s="8">
        <f t="shared" si="59"/>
        <v>-1620</v>
      </c>
      <c r="B241" s="8">
        <v>240</v>
      </c>
      <c r="C241" t="s">
        <v>11</v>
      </c>
      <c r="F241" s="7">
        <f>F240</f>
        <v>2300</v>
      </c>
      <c r="H241" s="8">
        <f t="shared" si="65"/>
        <v>3438</v>
      </c>
      <c r="S241">
        <f t="shared" si="57"/>
        <v>-1620</v>
      </c>
      <c r="T241" s="6">
        <f t="shared" si="56"/>
        <v>369</v>
      </c>
    </row>
    <row r="242" spans="1:20" ht="15.75">
      <c r="A242" s="8">
        <f t="shared" si="59"/>
        <v>-1610</v>
      </c>
      <c r="B242" s="8">
        <v>220</v>
      </c>
      <c r="C242" t="s">
        <v>33</v>
      </c>
      <c r="F242" s="7">
        <f t="shared" ref="F242:F249" si="66">F241</f>
        <v>2300</v>
      </c>
      <c r="H242" s="8">
        <f t="shared" si="65"/>
        <v>3454</v>
      </c>
      <c r="S242">
        <f t="shared" si="57"/>
        <v>-1610</v>
      </c>
      <c r="T242" s="6">
        <f t="shared" si="56"/>
        <v>377</v>
      </c>
    </row>
    <row r="243" spans="1:20" ht="15.75">
      <c r="A243" s="8">
        <f t="shared" si="59"/>
        <v>-1600</v>
      </c>
      <c r="B243" s="8">
        <v>200</v>
      </c>
      <c r="C243" t="s">
        <v>36</v>
      </c>
      <c r="F243" s="7">
        <f t="shared" si="66"/>
        <v>2300</v>
      </c>
      <c r="G243" t="s">
        <v>158</v>
      </c>
      <c r="H243" s="8">
        <f t="shared" si="65"/>
        <v>3470</v>
      </c>
      <c r="S243">
        <f t="shared" si="57"/>
        <v>-1600</v>
      </c>
      <c r="T243" s="6">
        <f t="shared" si="56"/>
        <v>385</v>
      </c>
    </row>
    <row r="244" spans="1:20" ht="15.75">
      <c r="A244" s="8">
        <f t="shared" si="59"/>
        <v>-1590</v>
      </c>
      <c r="B244" s="8">
        <f>B243+20</f>
        <v>220</v>
      </c>
      <c r="C244" t="s">
        <v>34</v>
      </c>
      <c r="F244" s="7">
        <f t="shared" si="66"/>
        <v>2300</v>
      </c>
      <c r="G244" t="s">
        <v>154</v>
      </c>
      <c r="H244" s="8">
        <f t="shared" si="65"/>
        <v>3486</v>
      </c>
      <c r="S244">
        <f t="shared" si="57"/>
        <v>-1590</v>
      </c>
      <c r="T244" s="6">
        <f t="shared" si="56"/>
        <v>393</v>
      </c>
    </row>
    <row r="245" spans="1:20" ht="15.75">
      <c r="A245" s="8">
        <f t="shared" si="59"/>
        <v>-1580</v>
      </c>
      <c r="B245" s="8">
        <f t="shared" ref="B245:B262" si="67">B244+20</f>
        <v>240</v>
      </c>
      <c r="C245" t="s">
        <v>33</v>
      </c>
      <c r="F245" s="7">
        <f t="shared" si="66"/>
        <v>2300</v>
      </c>
      <c r="G245" t="s">
        <v>58</v>
      </c>
      <c r="H245" s="8">
        <f t="shared" si="65"/>
        <v>3502</v>
      </c>
      <c r="S245">
        <f t="shared" si="57"/>
        <v>-1580</v>
      </c>
      <c r="T245" s="6">
        <f t="shared" si="56"/>
        <v>401</v>
      </c>
    </row>
    <row r="246" spans="1:20" ht="15.75">
      <c r="A246" s="8">
        <f t="shared" si="59"/>
        <v>-1570</v>
      </c>
      <c r="B246" s="8">
        <f t="shared" si="67"/>
        <v>260</v>
      </c>
      <c r="C246" t="s">
        <v>35</v>
      </c>
      <c r="F246" s="7">
        <f t="shared" si="66"/>
        <v>2300</v>
      </c>
      <c r="H246" s="8">
        <f t="shared" si="65"/>
        <v>3518</v>
      </c>
      <c r="S246">
        <f t="shared" si="57"/>
        <v>-1570</v>
      </c>
      <c r="T246" s="6">
        <f t="shared" si="56"/>
        <v>409</v>
      </c>
    </row>
    <row r="247" spans="1:20" ht="15.75">
      <c r="A247" s="8">
        <f t="shared" si="59"/>
        <v>-1560</v>
      </c>
      <c r="B247" s="8">
        <f t="shared" si="67"/>
        <v>280</v>
      </c>
      <c r="F247" s="7">
        <f t="shared" si="66"/>
        <v>2300</v>
      </c>
      <c r="H247" s="8">
        <f t="shared" si="65"/>
        <v>3534</v>
      </c>
      <c r="S247">
        <f t="shared" si="57"/>
        <v>-1560</v>
      </c>
      <c r="T247" s="6">
        <f t="shared" si="56"/>
        <v>417</v>
      </c>
    </row>
    <row r="248" spans="1:20" ht="15.75">
      <c r="A248" s="8">
        <f t="shared" si="59"/>
        <v>-1550</v>
      </c>
      <c r="B248" s="8">
        <f t="shared" si="67"/>
        <v>300</v>
      </c>
      <c r="F248" s="7">
        <f t="shared" si="66"/>
        <v>2300</v>
      </c>
      <c r="H248" s="8">
        <f t="shared" si="65"/>
        <v>3550</v>
      </c>
      <c r="S248">
        <f t="shared" si="57"/>
        <v>-1550</v>
      </c>
      <c r="T248" s="6">
        <f t="shared" si="56"/>
        <v>425</v>
      </c>
    </row>
    <row r="249" spans="1:20" ht="15.75">
      <c r="A249" s="8">
        <f t="shared" si="59"/>
        <v>-1540</v>
      </c>
      <c r="B249" s="8">
        <f t="shared" si="67"/>
        <v>320</v>
      </c>
      <c r="F249" s="7">
        <f t="shared" si="66"/>
        <v>2300</v>
      </c>
      <c r="G249" t="s">
        <v>55</v>
      </c>
      <c r="H249" s="8">
        <f t="shared" si="65"/>
        <v>3566</v>
      </c>
      <c r="S249">
        <f t="shared" si="57"/>
        <v>-1540</v>
      </c>
      <c r="T249" s="6">
        <f t="shared" si="56"/>
        <v>433</v>
      </c>
    </row>
    <row r="250" spans="1:20" ht="15.75">
      <c r="A250" s="8">
        <f t="shared" si="59"/>
        <v>-1530</v>
      </c>
      <c r="B250" s="8">
        <f t="shared" si="67"/>
        <v>340</v>
      </c>
      <c r="F250" s="7">
        <f>F249+50</f>
        <v>2350</v>
      </c>
      <c r="G250" t="s">
        <v>39</v>
      </c>
      <c r="H250" s="8">
        <f t="shared" si="65"/>
        <v>3582</v>
      </c>
      <c r="S250">
        <f t="shared" si="57"/>
        <v>-1530</v>
      </c>
      <c r="T250" s="6">
        <f t="shared" si="56"/>
        <v>466</v>
      </c>
    </row>
    <row r="251" spans="1:20" ht="15.75">
      <c r="A251" s="8">
        <f t="shared" si="59"/>
        <v>-1520</v>
      </c>
      <c r="B251" s="8">
        <f t="shared" si="67"/>
        <v>360</v>
      </c>
      <c r="F251" s="7">
        <f t="shared" ref="F251:F260" si="68">F250+50</f>
        <v>2400</v>
      </c>
      <c r="G251" t="s">
        <v>159</v>
      </c>
      <c r="H251" s="8">
        <f t="shared" si="65"/>
        <v>3598</v>
      </c>
      <c r="S251">
        <f t="shared" si="57"/>
        <v>-1520</v>
      </c>
      <c r="T251" s="6">
        <f t="shared" si="56"/>
        <v>499</v>
      </c>
    </row>
    <row r="252" spans="1:20" ht="15.75">
      <c r="A252" s="8">
        <f t="shared" si="59"/>
        <v>-1510</v>
      </c>
      <c r="B252" s="8">
        <f t="shared" si="67"/>
        <v>380</v>
      </c>
      <c r="F252" s="7">
        <f t="shared" si="68"/>
        <v>2450</v>
      </c>
      <c r="G252" t="s">
        <v>145</v>
      </c>
      <c r="H252" s="8">
        <f t="shared" si="65"/>
        <v>3614</v>
      </c>
      <c r="S252">
        <f t="shared" si="57"/>
        <v>-1510</v>
      </c>
      <c r="T252" s="6">
        <f t="shared" si="56"/>
        <v>532</v>
      </c>
    </row>
    <row r="253" spans="1:20" ht="15.75">
      <c r="A253" s="8">
        <f t="shared" si="59"/>
        <v>-1500</v>
      </c>
      <c r="B253" s="8">
        <f t="shared" si="67"/>
        <v>400</v>
      </c>
      <c r="D253" s="8">
        <v>1300</v>
      </c>
      <c r="F253" s="7">
        <f t="shared" si="68"/>
        <v>2500</v>
      </c>
      <c r="H253" s="8">
        <f t="shared" si="65"/>
        <v>3630</v>
      </c>
      <c r="S253">
        <f t="shared" si="57"/>
        <v>-1500</v>
      </c>
      <c r="T253" s="6">
        <f>(B253+D253+F253+H253-6000)/4</f>
        <v>457.5</v>
      </c>
    </row>
    <row r="254" spans="1:20" ht="15.75">
      <c r="A254" s="8">
        <f t="shared" si="59"/>
        <v>-1490</v>
      </c>
      <c r="B254" s="8">
        <f t="shared" si="67"/>
        <v>420</v>
      </c>
      <c r="D254" s="8">
        <f>D253+10</f>
        <v>1310</v>
      </c>
      <c r="F254" s="7">
        <f t="shared" si="68"/>
        <v>2550</v>
      </c>
      <c r="H254" s="8">
        <f t="shared" si="65"/>
        <v>3646</v>
      </c>
      <c r="S254">
        <f t="shared" si="57"/>
        <v>-1490</v>
      </c>
      <c r="T254" s="6">
        <f t="shared" ref="T254:T317" si="69">(B254+D254+F254+H254-6000)/4</f>
        <v>481.5</v>
      </c>
    </row>
    <row r="255" spans="1:20" ht="15.75">
      <c r="A255" s="8">
        <f t="shared" si="59"/>
        <v>-1480</v>
      </c>
      <c r="B255" s="8">
        <f t="shared" si="67"/>
        <v>440</v>
      </c>
      <c r="D255" s="8">
        <f t="shared" ref="D255:D263" si="70">D254+10</f>
        <v>1320</v>
      </c>
      <c r="F255" s="7">
        <f t="shared" si="68"/>
        <v>2600</v>
      </c>
      <c r="H255" s="8">
        <f t="shared" si="65"/>
        <v>3662</v>
      </c>
      <c r="S255">
        <f t="shared" si="57"/>
        <v>-1480</v>
      </c>
      <c r="T255" s="6">
        <f t="shared" si="69"/>
        <v>505.5</v>
      </c>
    </row>
    <row r="256" spans="1:20" ht="15.75">
      <c r="A256" s="8">
        <f t="shared" si="59"/>
        <v>-1470</v>
      </c>
      <c r="B256" s="8">
        <f t="shared" si="67"/>
        <v>460</v>
      </c>
      <c r="D256" s="8">
        <f t="shared" si="70"/>
        <v>1330</v>
      </c>
      <c r="F256" s="7">
        <f t="shared" si="68"/>
        <v>2650</v>
      </c>
      <c r="H256" s="8">
        <f t="shared" si="65"/>
        <v>3678</v>
      </c>
      <c r="S256">
        <f t="shared" si="57"/>
        <v>-1470</v>
      </c>
      <c r="T256" s="6">
        <f t="shared" si="69"/>
        <v>529.5</v>
      </c>
    </row>
    <row r="257" spans="1:20" ht="15.75">
      <c r="A257" s="8">
        <f t="shared" si="59"/>
        <v>-1460</v>
      </c>
      <c r="B257" s="8">
        <f t="shared" si="67"/>
        <v>480</v>
      </c>
      <c r="D257" s="8">
        <f t="shared" si="70"/>
        <v>1340</v>
      </c>
      <c r="F257" s="7">
        <f t="shared" si="68"/>
        <v>2700</v>
      </c>
      <c r="H257" s="8">
        <f t="shared" si="65"/>
        <v>3694</v>
      </c>
      <c r="S257">
        <f t="shared" si="57"/>
        <v>-1460</v>
      </c>
      <c r="T257" s="6">
        <f t="shared" si="69"/>
        <v>553.5</v>
      </c>
    </row>
    <row r="258" spans="1:20" ht="15.75">
      <c r="A258" s="8">
        <f t="shared" si="59"/>
        <v>-1450</v>
      </c>
      <c r="B258" s="8">
        <f t="shared" si="67"/>
        <v>500</v>
      </c>
      <c r="D258" s="8">
        <f t="shared" si="70"/>
        <v>1350</v>
      </c>
      <c r="F258" s="7">
        <f t="shared" si="68"/>
        <v>2750</v>
      </c>
      <c r="H258" s="8">
        <f t="shared" si="65"/>
        <v>3710</v>
      </c>
      <c r="S258">
        <f t="shared" si="57"/>
        <v>-1450</v>
      </c>
      <c r="T258" s="6">
        <f t="shared" si="69"/>
        <v>577.5</v>
      </c>
    </row>
    <row r="259" spans="1:20" ht="15.75">
      <c r="A259" s="8">
        <f t="shared" si="59"/>
        <v>-1440</v>
      </c>
      <c r="B259" s="8">
        <f t="shared" si="67"/>
        <v>520</v>
      </c>
      <c r="D259" s="8">
        <f t="shared" si="70"/>
        <v>1360</v>
      </c>
      <c r="F259" s="7">
        <f t="shared" si="68"/>
        <v>2800</v>
      </c>
      <c r="H259" s="8">
        <f t="shared" si="65"/>
        <v>3726</v>
      </c>
      <c r="S259">
        <f t="shared" si="57"/>
        <v>-1440</v>
      </c>
      <c r="T259" s="6">
        <f t="shared" si="69"/>
        <v>601.5</v>
      </c>
    </row>
    <row r="260" spans="1:20" ht="15.75">
      <c r="A260" s="8">
        <f t="shared" si="59"/>
        <v>-1430</v>
      </c>
      <c r="B260" s="8">
        <f t="shared" si="67"/>
        <v>540</v>
      </c>
      <c r="C260" t="s">
        <v>16</v>
      </c>
      <c r="D260" s="8">
        <f t="shared" si="70"/>
        <v>1370</v>
      </c>
      <c r="E260" t="s">
        <v>16</v>
      </c>
      <c r="F260" s="7">
        <f t="shared" si="68"/>
        <v>2850</v>
      </c>
      <c r="G260" t="s">
        <v>16</v>
      </c>
      <c r="H260" s="8">
        <f t="shared" si="65"/>
        <v>3742</v>
      </c>
      <c r="I260" t="s">
        <v>16</v>
      </c>
      <c r="K260" t="s">
        <v>16</v>
      </c>
      <c r="M260" t="s">
        <v>16</v>
      </c>
      <c r="O260" t="s">
        <v>16</v>
      </c>
      <c r="Q260" t="s">
        <v>16</v>
      </c>
      <c r="S260">
        <f t="shared" ref="S260:S323" si="71">A260</f>
        <v>-1430</v>
      </c>
      <c r="T260" s="6">
        <f t="shared" si="69"/>
        <v>625.5</v>
      </c>
    </row>
    <row r="261" spans="1:20" ht="15.75">
      <c r="A261" s="8">
        <f t="shared" ref="A261:A324" si="72">A260+10</f>
        <v>-1420</v>
      </c>
      <c r="B261" s="8">
        <f t="shared" si="67"/>
        <v>560</v>
      </c>
      <c r="C261" t="s">
        <v>17</v>
      </c>
      <c r="D261" s="8">
        <f t="shared" si="70"/>
        <v>1380</v>
      </c>
      <c r="E261" t="s">
        <v>17</v>
      </c>
      <c r="F261" s="7">
        <f>F260+5</f>
        <v>2855</v>
      </c>
      <c r="G261" t="s">
        <v>17</v>
      </c>
      <c r="H261" s="8">
        <f t="shared" si="65"/>
        <v>3758</v>
      </c>
      <c r="I261" t="s">
        <v>17</v>
      </c>
      <c r="K261" t="s">
        <v>17</v>
      </c>
      <c r="M261" t="s">
        <v>17</v>
      </c>
      <c r="O261" t="s">
        <v>17</v>
      </c>
      <c r="Q261" t="s">
        <v>17</v>
      </c>
      <c r="S261">
        <f t="shared" si="71"/>
        <v>-1420</v>
      </c>
      <c r="T261" s="6">
        <f t="shared" si="69"/>
        <v>638.25</v>
      </c>
    </row>
    <row r="262" spans="1:20" ht="15.75">
      <c r="A262" s="8">
        <f t="shared" si="72"/>
        <v>-1410</v>
      </c>
      <c r="B262" s="8">
        <f t="shared" si="67"/>
        <v>580</v>
      </c>
      <c r="C262" t="s">
        <v>15</v>
      </c>
      <c r="D262" s="8">
        <f t="shared" si="70"/>
        <v>1390</v>
      </c>
      <c r="E262" t="s">
        <v>15</v>
      </c>
      <c r="F262" s="7">
        <f t="shared" ref="F262:F282" si="73">F261+5</f>
        <v>2860</v>
      </c>
      <c r="G262" t="s">
        <v>15</v>
      </c>
      <c r="H262" s="8">
        <f t="shared" si="65"/>
        <v>3774</v>
      </c>
      <c r="I262" t="s">
        <v>15</v>
      </c>
      <c r="K262" t="s">
        <v>15</v>
      </c>
      <c r="M262" t="s">
        <v>15</v>
      </c>
      <c r="O262" t="s">
        <v>15</v>
      </c>
      <c r="Q262" t="s">
        <v>15</v>
      </c>
      <c r="S262">
        <f t="shared" si="71"/>
        <v>-1410</v>
      </c>
      <c r="T262" s="6">
        <f t="shared" si="69"/>
        <v>651</v>
      </c>
    </row>
    <row r="263" spans="1:20" ht="15.75">
      <c r="A263" s="8">
        <f t="shared" si="72"/>
        <v>-1400</v>
      </c>
      <c r="B263" s="8">
        <v>600</v>
      </c>
      <c r="D263" s="8">
        <f t="shared" si="70"/>
        <v>1400</v>
      </c>
      <c r="F263" s="7">
        <f t="shared" si="73"/>
        <v>2865</v>
      </c>
      <c r="H263" s="8">
        <f t="shared" si="65"/>
        <v>3790</v>
      </c>
      <c r="S263">
        <f t="shared" si="71"/>
        <v>-1400</v>
      </c>
      <c r="T263" s="6">
        <f t="shared" si="69"/>
        <v>663.75</v>
      </c>
    </row>
    <row r="264" spans="1:20" ht="15.75">
      <c r="A264" s="8">
        <f t="shared" si="72"/>
        <v>-1390</v>
      </c>
      <c r="B264" s="8">
        <v>600</v>
      </c>
      <c r="C264" t="s">
        <v>31</v>
      </c>
      <c r="D264" s="8">
        <f>D263</f>
        <v>1400</v>
      </c>
      <c r="E264" t="s">
        <v>39</v>
      </c>
      <c r="F264" s="7">
        <f t="shared" si="73"/>
        <v>2870</v>
      </c>
      <c r="H264" s="8">
        <f>H263-24</f>
        <v>3766</v>
      </c>
      <c r="S264">
        <f t="shared" si="71"/>
        <v>-1390</v>
      </c>
      <c r="T264" s="6">
        <f t="shared" si="69"/>
        <v>659</v>
      </c>
    </row>
    <row r="265" spans="1:20" ht="15.75">
      <c r="A265" s="8">
        <f t="shared" si="72"/>
        <v>-1380</v>
      </c>
      <c r="B265" s="8">
        <v>600</v>
      </c>
      <c r="C265" t="s">
        <v>32</v>
      </c>
      <c r="D265" s="8">
        <f t="shared" ref="D265:D283" si="74">D264</f>
        <v>1400</v>
      </c>
      <c r="E265" t="s">
        <v>122</v>
      </c>
      <c r="F265" s="7">
        <f t="shared" si="73"/>
        <v>2875</v>
      </c>
      <c r="H265" s="8">
        <f t="shared" ref="H265:H283" si="75">H264-24</f>
        <v>3742</v>
      </c>
      <c r="S265">
        <f t="shared" si="71"/>
        <v>-1380</v>
      </c>
      <c r="T265" s="6">
        <f t="shared" si="69"/>
        <v>654.25</v>
      </c>
    </row>
    <row r="266" spans="1:20" ht="15.75">
      <c r="A266" s="8">
        <f t="shared" si="72"/>
        <v>-1370</v>
      </c>
      <c r="B266" s="8">
        <v>600</v>
      </c>
      <c r="C266" t="s">
        <v>45</v>
      </c>
      <c r="D266" s="8">
        <f t="shared" si="74"/>
        <v>1400</v>
      </c>
      <c r="E266" t="s">
        <v>123</v>
      </c>
      <c r="F266" s="7">
        <f t="shared" si="73"/>
        <v>2880</v>
      </c>
      <c r="H266" s="8">
        <f t="shared" si="75"/>
        <v>3718</v>
      </c>
      <c r="S266">
        <f t="shared" si="71"/>
        <v>-1370</v>
      </c>
      <c r="T266" s="6">
        <f t="shared" si="69"/>
        <v>649.5</v>
      </c>
    </row>
    <row r="267" spans="1:20" ht="15.75">
      <c r="A267" s="8">
        <f t="shared" si="72"/>
        <v>-1360</v>
      </c>
      <c r="B267" s="8">
        <f>B266-8</f>
        <v>592</v>
      </c>
      <c r="C267" t="s">
        <v>46</v>
      </c>
      <c r="D267" s="8">
        <f t="shared" si="74"/>
        <v>1400</v>
      </c>
      <c r="E267" t="s">
        <v>124</v>
      </c>
      <c r="F267" s="7">
        <f t="shared" si="73"/>
        <v>2885</v>
      </c>
      <c r="H267" s="8">
        <f t="shared" si="75"/>
        <v>3694</v>
      </c>
      <c r="S267">
        <f t="shared" si="71"/>
        <v>-1360</v>
      </c>
      <c r="T267" s="6">
        <f t="shared" si="69"/>
        <v>642.75</v>
      </c>
    </row>
    <row r="268" spans="1:20" ht="15.75">
      <c r="A268" s="8">
        <f t="shared" si="72"/>
        <v>-1350</v>
      </c>
      <c r="B268" s="8">
        <f t="shared" ref="B268:B290" si="76">B267-8</f>
        <v>584</v>
      </c>
      <c r="C268" t="s">
        <v>47</v>
      </c>
      <c r="D268" s="8">
        <f t="shared" si="74"/>
        <v>1400</v>
      </c>
      <c r="F268" s="7">
        <f t="shared" si="73"/>
        <v>2890</v>
      </c>
      <c r="H268" s="8">
        <f t="shared" si="75"/>
        <v>3670</v>
      </c>
      <c r="S268">
        <f t="shared" si="71"/>
        <v>-1350</v>
      </c>
      <c r="T268" s="6">
        <f t="shared" si="69"/>
        <v>636</v>
      </c>
    </row>
    <row r="269" spans="1:20" ht="15.75">
      <c r="A269" s="8">
        <f t="shared" si="72"/>
        <v>-1340</v>
      </c>
      <c r="B269" s="8">
        <f t="shared" si="76"/>
        <v>576</v>
      </c>
      <c r="C269" t="s">
        <v>34</v>
      </c>
      <c r="D269" s="8">
        <f t="shared" si="74"/>
        <v>1400</v>
      </c>
      <c r="F269" s="7">
        <f t="shared" si="73"/>
        <v>2895</v>
      </c>
      <c r="H269" s="8">
        <f t="shared" si="75"/>
        <v>3646</v>
      </c>
      <c r="S269">
        <f t="shared" si="71"/>
        <v>-1340</v>
      </c>
      <c r="T269" s="6">
        <f t="shared" si="69"/>
        <v>629.25</v>
      </c>
    </row>
    <row r="270" spans="1:20" ht="15.75">
      <c r="A270" s="8">
        <f t="shared" si="72"/>
        <v>-1330</v>
      </c>
      <c r="B270" s="8">
        <f t="shared" si="76"/>
        <v>568</v>
      </c>
      <c r="C270" t="s">
        <v>33</v>
      </c>
      <c r="D270" s="8">
        <f t="shared" si="74"/>
        <v>1400</v>
      </c>
      <c r="F270" s="7">
        <f t="shared" si="73"/>
        <v>2900</v>
      </c>
      <c r="H270" s="8">
        <f t="shared" si="75"/>
        <v>3622</v>
      </c>
      <c r="S270">
        <f t="shared" si="71"/>
        <v>-1330</v>
      </c>
      <c r="T270" s="6">
        <f t="shared" si="69"/>
        <v>622.5</v>
      </c>
    </row>
    <row r="271" spans="1:20" ht="15.75">
      <c r="A271" s="8">
        <f t="shared" si="72"/>
        <v>-1320</v>
      </c>
      <c r="B271" s="8">
        <f t="shared" si="76"/>
        <v>560</v>
      </c>
      <c r="D271" s="8">
        <f t="shared" si="74"/>
        <v>1400</v>
      </c>
      <c r="F271" s="7">
        <f t="shared" si="73"/>
        <v>2905</v>
      </c>
      <c r="H271" s="8">
        <f t="shared" si="75"/>
        <v>3598</v>
      </c>
      <c r="S271">
        <f t="shared" si="71"/>
        <v>-1320</v>
      </c>
      <c r="T271" s="6">
        <f t="shared" si="69"/>
        <v>615.75</v>
      </c>
    </row>
    <row r="272" spans="1:20" ht="15.75">
      <c r="A272" s="8">
        <f t="shared" si="72"/>
        <v>-1310</v>
      </c>
      <c r="B272" s="8">
        <f t="shared" si="76"/>
        <v>552</v>
      </c>
      <c r="D272" s="8">
        <f t="shared" si="74"/>
        <v>1400</v>
      </c>
      <c r="F272" s="7">
        <f t="shared" si="73"/>
        <v>2910</v>
      </c>
      <c r="H272" s="8">
        <f t="shared" si="75"/>
        <v>3574</v>
      </c>
      <c r="S272">
        <f t="shared" si="71"/>
        <v>-1310</v>
      </c>
      <c r="T272" s="6">
        <f t="shared" si="69"/>
        <v>609</v>
      </c>
    </row>
    <row r="273" spans="1:20" ht="15.75">
      <c r="A273" s="8">
        <f t="shared" si="72"/>
        <v>-1300</v>
      </c>
      <c r="B273" s="8">
        <f t="shared" si="76"/>
        <v>544</v>
      </c>
      <c r="D273" s="8">
        <f t="shared" si="74"/>
        <v>1400</v>
      </c>
      <c r="F273" s="7">
        <f t="shared" si="73"/>
        <v>2915</v>
      </c>
      <c r="H273" s="8">
        <f t="shared" si="75"/>
        <v>3550</v>
      </c>
      <c r="S273">
        <f t="shared" si="71"/>
        <v>-1300</v>
      </c>
      <c r="T273" s="6">
        <f t="shared" si="69"/>
        <v>602.25</v>
      </c>
    </row>
    <row r="274" spans="1:20" ht="15.75">
      <c r="A274" s="8">
        <f t="shared" si="72"/>
        <v>-1290</v>
      </c>
      <c r="B274" s="8">
        <f t="shared" si="76"/>
        <v>536</v>
      </c>
      <c r="D274" s="8">
        <f t="shared" si="74"/>
        <v>1400</v>
      </c>
      <c r="F274" s="7">
        <f t="shared" si="73"/>
        <v>2920</v>
      </c>
      <c r="H274" s="8">
        <f t="shared" si="75"/>
        <v>3526</v>
      </c>
      <c r="S274">
        <f t="shared" si="71"/>
        <v>-1290</v>
      </c>
      <c r="T274" s="6">
        <f t="shared" si="69"/>
        <v>595.5</v>
      </c>
    </row>
    <row r="275" spans="1:20" ht="15.75">
      <c r="A275" s="8">
        <f t="shared" si="72"/>
        <v>-1280</v>
      </c>
      <c r="B275" s="8">
        <f t="shared" si="76"/>
        <v>528</v>
      </c>
      <c r="D275" s="8">
        <f t="shared" si="74"/>
        <v>1400</v>
      </c>
      <c r="F275" s="7">
        <f t="shared" si="73"/>
        <v>2925</v>
      </c>
      <c r="H275" s="8">
        <f t="shared" si="75"/>
        <v>3502</v>
      </c>
      <c r="S275">
        <f t="shared" si="71"/>
        <v>-1280</v>
      </c>
      <c r="T275" s="6">
        <f t="shared" si="69"/>
        <v>588.75</v>
      </c>
    </row>
    <row r="276" spans="1:20" ht="15.75">
      <c r="A276" s="8">
        <f t="shared" si="72"/>
        <v>-1270</v>
      </c>
      <c r="B276" s="8">
        <f t="shared" si="76"/>
        <v>520</v>
      </c>
      <c r="D276" s="8">
        <f t="shared" si="74"/>
        <v>1400</v>
      </c>
      <c r="F276" s="7">
        <f t="shared" si="73"/>
        <v>2930</v>
      </c>
      <c r="H276" s="8">
        <f t="shared" si="75"/>
        <v>3478</v>
      </c>
      <c r="S276">
        <f t="shared" si="71"/>
        <v>-1270</v>
      </c>
      <c r="T276" s="6">
        <f t="shared" si="69"/>
        <v>582</v>
      </c>
    </row>
    <row r="277" spans="1:20" ht="15.75">
      <c r="A277" s="8">
        <f t="shared" si="72"/>
        <v>-1260</v>
      </c>
      <c r="B277" s="8">
        <f t="shared" si="76"/>
        <v>512</v>
      </c>
      <c r="D277" s="8">
        <f t="shared" si="74"/>
        <v>1400</v>
      </c>
      <c r="F277" s="7">
        <f t="shared" si="73"/>
        <v>2935</v>
      </c>
      <c r="H277" s="8">
        <f t="shared" si="75"/>
        <v>3454</v>
      </c>
      <c r="S277">
        <f t="shared" si="71"/>
        <v>-1260</v>
      </c>
      <c r="T277" s="6">
        <f t="shared" si="69"/>
        <v>575.25</v>
      </c>
    </row>
    <row r="278" spans="1:20" ht="15.75">
      <c r="A278" s="8">
        <f t="shared" si="72"/>
        <v>-1250</v>
      </c>
      <c r="B278" s="8">
        <f t="shared" si="76"/>
        <v>504</v>
      </c>
      <c r="D278" s="8">
        <f t="shared" si="74"/>
        <v>1400</v>
      </c>
      <c r="E278" t="s">
        <v>115</v>
      </c>
      <c r="F278" s="7">
        <f t="shared" si="73"/>
        <v>2940</v>
      </c>
      <c r="H278" s="8">
        <f t="shared" si="75"/>
        <v>3430</v>
      </c>
      <c r="S278">
        <f t="shared" si="71"/>
        <v>-1250</v>
      </c>
      <c r="T278" s="6">
        <f t="shared" si="69"/>
        <v>568.5</v>
      </c>
    </row>
    <row r="279" spans="1:20" ht="15.75">
      <c r="A279" s="8">
        <f t="shared" si="72"/>
        <v>-1240</v>
      </c>
      <c r="B279" s="8">
        <f t="shared" si="76"/>
        <v>496</v>
      </c>
      <c r="D279" s="8">
        <f t="shared" si="74"/>
        <v>1400</v>
      </c>
      <c r="E279" t="s">
        <v>116</v>
      </c>
      <c r="F279" s="7">
        <f t="shared" si="73"/>
        <v>2945</v>
      </c>
      <c r="H279" s="8">
        <f t="shared" si="75"/>
        <v>3406</v>
      </c>
      <c r="S279">
        <f t="shared" si="71"/>
        <v>-1240</v>
      </c>
      <c r="T279" s="6">
        <f t="shared" si="69"/>
        <v>561.75</v>
      </c>
    </row>
    <row r="280" spans="1:20" ht="15.75">
      <c r="A280" s="8">
        <f t="shared" si="72"/>
        <v>-1230</v>
      </c>
      <c r="B280" s="8">
        <f t="shared" si="76"/>
        <v>488</v>
      </c>
      <c r="D280" s="8">
        <f t="shared" si="74"/>
        <v>1400</v>
      </c>
      <c r="E280" t="s">
        <v>117</v>
      </c>
      <c r="F280" s="7">
        <f t="shared" si="73"/>
        <v>2950</v>
      </c>
      <c r="H280" s="8">
        <f t="shared" si="75"/>
        <v>3382</v>
      </c>
      <c r="I280" t="s">
        <v>38</v>
      </c>
      <c r="S280">
        <f t="shared" si="71"/>
        <v>-1230</v>
      </c>
      <c r="T280" s="6">
        <f t="shared" si="69"/>
        <v>555</v>
      </c>
    </row>
    <row r="281" spans="1:20" ht="15.75">
      <c r="A281" s="8">
        <f t="shared" si="72"/>
        <v>-1220</v>
      </c>
      <c r="B281" s="8">
        <f t="shared" si="76"/>
        <v>480</v>
      </c>
      <c r="D281" s="8">
        <f t="shared" si="74"/>
        <v>1400</v>
      </c>
      <c r="E281" t="s">
        <v>118</v>
      </c>
      <c r="F281" s="7">
        <f t="shared" si="73"/>
        <v>2955</v>
      </c>
      <c r="G281" t="s">
        <v>31</v>
      </c>
      <c r="H281" s="8">
        <f t="shared" si="75"/>
        <v>3358</v>
      </c>
      <c r="I281" t="s">
        <v>179</v>
      </c>
      <c r="S281">
        <f t="shared" si="71"/>
        <v>-1220</v>
      </c>
      <c r="T281" s="6">
        <f t="shared" si="69"/>
        <v>548.25</v>
      </c>
    </row>
    <row r="282" spans="1:20" ht="15.75">
      <c r="A282" s="8">
        <f t="shared" si="72"/>
        <v>-1210</v>
      </c>
      <c r="B282" s="8">
        <f t="shared" si="76"/>
        <v>472</v>
      </c>
      <c r="D282" s="8">
        <f t="shared" si="74"/>
        <v>1400</v>
      </c>
      <c r="E282" t="s">
        <v>119</v>
      </c>
      <c r="F282" s="7">
        <f t="shared" si="73"/>
        <v>2960</v>
      </c>
      <c r="G282" t="s">
        <v>160</v>
      </c>
      <c r="H282" s="8">
        <f t="shared" si="75"/>
        <v>3334</v>
      </c>
      <c r="I282" t="s">
        <v>178</v>
      </c>
      <c r="S282">
        <f t="shared" si="71"/>
        <v>-1210</v>
      </c>
      <c r="T282" s="6">
        <f t="shared" si="69"/>
        <v>541.5</v>
      </c>
    </row>
    <row r="283" spans="1:20" ht="15.75">
      <c r="A283" s="8">
        <f t="shared" si="72"/>
        <v>-1200</v>
      </c>
      <c r="B283" s="8">
        <f t="shared" si="76"/>
        <v>464</v>
      </c>
      <c r="D283" s="8">
        <f t="shared" si="74"/>
        <v>1400</v>
      </c>
      <c r="E283" t="s">
        <v>65</v>
      </c>
      <c r="F283" s="7">
        <f>F282-50</f>
        <v>2910</v>
      </c>
      <c r="G283" t="s">
        <v>161</v>
      </c>
      <c r="H283" s="8">
        <f t="shared" si="75"/>
        <v>3310</v>
      </c>
      <c r="I283" t="s">
        <v>55</v>
      </c>
      <c r="S283">
        <f t="shared" si="71"/>
        <v>-1200</v>
      </c>
      <c r="T283" s="6">
        <f t="shared" si="69"/>
        <v>521</v>
      </c>
    </row>
    <row r="284" spans="1:20" ht="15.75">
      <c r="A284" s="8">
        <f t="shared" si="72"/>
        <v>-1190</v>
      </c>
      <c r="B284" s="8">
        <f t="shared" si="76"/>
        <v>456</v>
      </c>
      <c r="D284" s="8">
        <f>D283+8</f>
        <v>1408</v>
      </c>
      <c r="F284" s="7">
        <f t="shared" ref="F284:F296" si="77">F283-50</f>
        <v>2860</v>
      </c>
      <c r="H284" s="8">
        <f>H283-20</f>
        <v>3290</v>
      </c>
      <c r="I284" t="s">
        <v>39</v>
      </c>
      <c r="S284">
        <f t="shared" si="71"/>
        <v>-1190</v>
      </c>
      <c r="T284" s="6">
        <f t="shared" si="69"/>
        <v>503.5</v>
      </c>
    </row>
    <row r="285" spans="1:20" ht="15.75">
      <c r="A285" s="8">
        <f t="shared" si="72"/>
        <v>-1180</v>
      </c>
      <c r="B285" s="8">
        <f t="shared" si="76"/>
        <v>448</v>
      </c>
      <c r="D285" s="8">
        <f t="shared" ref="D285:D307" si="78">D284+8</f>
        <v>1416</v>
      </c>
      <c r="F285" s="7">
        <f t="shared" si="77"/>
        <v>2810</v>
      </c>
      <c r="H285" s="8">
        <f t="shared" ref="H285:H294" si="79">H284-20</f>
        <v>3270</v>
      </c>
      <c r="I285" t="s">
        <v>174</v>
      </c>
      <c r="S285">
        <f t="shared" si="71"/>
        <v>-1180</v>
      </c>
      <c r="T285" s="6">
        <f t="shared" si="69"/>
        <v>486</v>
      </c>
    </row>
    <row r="286" spans="1:20" ht="15.75">
      <c r="A286" s="8">
        <f t="shared" si="72"/>
        <v>-1170</v>
      </c>
      <c r="B286" s="8">
        <f t="shared" si="76"/>
        <v>440</v>
      </c>
      <c r="D286" s="8">
        <f t="shared" si="78"/>
        <v>1424</v>
      </c>
      <c r="F286" s="7">
        <f t="shared" si="77"/>
        <v>2760</v>
      </c>
      <c r="H286" s="8">
        <f t="shared" si="79"/>
        <v>3250</v>
      </c>
      <c r="I286" t="s">
        <v>175</v>
      </c>
      <c r="S286">
        <f t="shared" si="71"/>
        <v>-1170</v>
      </c>
      <c r="T286" s="6">
        <f t="shared" si="69"/>
        <v>468.5</v>
      </c>
    </row>
    <row r="287" spans="1:20" ht="15.75">
      <c r="A287" s="8">
        <f t="shared" si="72"/>
        <v>-1160</v>
      </c>
      <c r="B287" s="8">
        <f t="shared" si="76"/>
        <v>432</v>
      </c>
      <c r="D287" s="8">
        <f t="shared" si="78"/>
        <v>1432</v>
      </c>
      <c r="F287" s="7">
        <f t="shared" si="77"/>
        <v>2710</v>
      </c>
      <c r="H287" s="8">
        <f t="shared" si="79"/>
        <v>3230</v>
      </c>
      <c r="I287" t="s">
        <v>176</v>
      </c>
      <c r="S287">
        <f t="shared" si="71"/>
        <v>-1160</v>
      </c>
      <c r="T287" s="6">
        <f t="shared" si="69"/>
        <v>451</v>
      </c>
    </row>
    <row r="288" spans="1:20" ht="15.75">
      <c r="A288" s="8">
        <f t="shared" si="72"/>
        <v>-1150</v>
      </c>
      <c r="B288" s="8">
        <f t="shared" si="76"/>
        <v>424</v>
      </c>
      <c r="D288" s="8">
        <f t="shared" si="78"/>
        <v>1440</v>
      </c>
      <c r="F288" s="7">
        <f t="shared" si="77"/>
        <v>2660</v>
      </c>
      <c r="H288" s="8">
        <f t="shared" si="79"/>
        <v>3210</v>
      </c>
      <c r="S288">
        <f t="shared" si="71"/>
        <v>-1150</v>
      </c>
      <c r="T288" s="6">
        <f t="shared" si="69"/>
        <v>433.5</v>
      </c>
    </row>
    <row r="289" spans="1:20" ht="15.75">
      <c r="A289" s="8">
        <f t="shared" si="72"/>
        <v>-1140</v>
      </c>
      <c r="B289" s="8">
        <f t="shared" si="76"/>
        <v>416</v>
      </c>
      <c r="D289" s="8">
        <f t="shared" si="78"/>
        <v>1448</v>
      </c>
      <c r="F289" s="7">
        <f t="shared" si="77"/>
        <v>2610</v>
      </c>
      <c r="H289" s="8">
        <f t="shared" si="79"/>
        <v>3190</v>
      </c>
      <c r="S289">
        <f t="shared" si="71"/>
        <v>-1140</v>
      </c>
      <c r="T289" s="6">
        <f t="shared" si="69"/>
        <v>416</v>
      </c>
    </row>
    <row r="290" spans="1:20" ht="15.75">
      <c r="A290" s="8">
        <f t="shared" si="72"/>
        <v>-1130</v>
      </c>
      <c r="B290" s="8">
        <f t="shared" si="76"/>
        <v>408</v>
      </c>
      <c r="D290" s="8">
        <f t="shared" si="78"/>
        <v>1456</v>
      </c>
      <c r="F290" s="7">
        <f t="shared" si="77"/>
        <v>2560</v>
      </c>
      <c r="H290" s="8">
        <f t="shared" si="79"/>
        <v>3170</v>
      </c>
      <c r="S290">
        <f t="shared" si="71"/>
        <v>-1130</v>
      </c>
      <c r="T290" s="6">
        <f t="shared" si="69"/>
        <v>398.5</v>
      </c>
    </row>
    <row r="291" spans="1:20" ht="15.75">
      <c r="A291" s="8">
        <f t="shared" si="72"/>
        <v>-1120</v>
      </c>
      <c r="B291" s="8">
        <v>400</v>
      </c>
      <c r="D291" s="8">
        <f t="shared" si="78"/>
        <v>1464</v>
      </c>
      <c r="F291" s="7">
        <f t="shared" si="77"/>
        <v>2510</v>
      </c>
      <c r="H291" s="8">
        <f t="shared" si="79"/>
        <v>3150</v>
      </c>
      <c r="S291">
        <f t="shared" si="71"/>
        <v>-1120</v>
      </c>
      <c r="T291" s="6">
        <f t="shared" si="69"/>
        <v>381</v>
      </c>
    </row>
    <row r="292" spans="1:20" ht="15.75">
      <c r="A292" s="8">
        <f t="shared" si="72"/>
        <v>-1110</v>
      </c>
      <c r="B292" s="8">
        <v>380</v>
      </c>
      <c r="D292" s="8">
        <f t="shared" si="78"/>
        <v>1472</v>
      </c>
      <c r="F292" s="7">
        <f t="shared" si="77"/>
        <v>2460</v>
      </c>
      <c r="H292" s="8">
        <f t="shared" si="79"/>
        <v>3130</v>
      </c>
      <c r="S292" s="8">
        <f>A293</f>
        <v>-1100</v>
      </c>
      <c r="T292" s="6">
        <f>(B293+D293+F293+H293-6000)/4</f>
        <v>340</v>
      </c>
    </row>
    <row r="293" spans="1:20" ht="15.75">
      <c r="A293" s="8">
        <f t="shared" si="72"/>
        <v>-1100</v>
      </c>
      <c r="B293" s="8">
        <v>360</v>
      </c>
      <c r="D293" s="8">
        <f t="shared" si="78"/>
        <v>1480</v>
      </c>
      <c r="F293" s="7">
        <f t="shared" si="77"/>
        <v>2410</v>
      </c>
      <c r="H293" s="8">
        <f t="shared" si="79"/>
        <v>3110</v>
      </c>
      <c r="S293">
        <f t="shared" si="71"/>
        <v>-1100</v>
      </c>
      <c r="T293" s="6">
        <f t="shared" si="69"/>
        <v>340</v>
      </c>
    </row>
    <row r="294" spans="1:20" ht="15.75">
      <c r="A294" s="8">
        <f t="shared" si="72"/>
        <v>-1090</v>
      </c>
      <c r="B294" s="8">
        <v>340</v>
      </c>
      <c r="D294" s="8">
        <f t="shared" si="78"/>
        <v>1488</v>
      </c>
      <c r="F294" s="7">
        <f t="shared" si="77"/>
        <v>2360</v>
      </c>
      <c r="H294" s="8">
        <f t="shared" si="79"/>
        <v>3090</v>
      </c>
      <c r="S294">
        <f t="shared" si="71"/>
        <v>-1090</v>
      </c>
      <c r="T294" s="6">
        <f t="shared" si="69"/>
        <v>319.5</v>
      </c>
    </row>
    <row r="295" spans="1:20" ht="15.75">
      <c r="A295" s="8">
        <f t="shared" si="72"/>
        <v>-1080</v>
      </c>
      <c r="B295" s="8">
        <v>320</v>
      </c>
      <c r="C295" t="s">
        <v>38</v>
      </c>
      <c r="D295" s="8">
        <f t="shared" si="78"/>
        <v>1496</v>
      </c>
      <c r="F295" s="7">
        <f t="shared" si="77"/>
        <v>2310</v>
      </c>
      <c r="G295" t="s">
        <v>145</v>
      </c>
      <c r="H295" s="8">
        <f t="shared" ref="H295:H303" si="80">H294</f>
        <v>3090</v>
      </c>
      <c r="S295">
        <f t="shared" si="71"/>
        <v>-1080</v>
      </c>
      <c r="T295" s="6">
        <f t="shared" si="69"/>
        <v>304</v>
      </c>
    </row>
    <row r="296" spans="1:20" ht="15.75">
      <c r="A296" s="8">
        <f t="shared" si="72"/>
        <v>-1070</v>
      </c>
      <c r="B296" s="8">
        <v>300</v>
      </c>
      <c r="C296" t="s">
        <v>34</v>
      </c>
      <c r="D296" s="8">
        <f t="shared" si="78"/>
        <v>1504</v>
      </c>
      <c r="F296" s="7">
        <f t="shared" si="77"/>
        <v>2260</v>
      </c>
      <c r="G296" t="s">
        <v>37</v>
      </c>
      <c r="H296" s="8">
        <f t="shared" si="80"/>
        <v>3090</v>
      </c>
      <c r="S296">
        <f t="shared" si="71"/>
        <v>-1070</v>
      </c>
      <c r="T296" s="6">
        <f t="shared" si="69"/>
        <v>288.5</v>
      </c>
    </row>
    <row r="297" spans="1:20" ht="15.75">
      <c r="A297" s="8">
        <f t="shared" si="72"/>
        <v>-1060</v>
      </c>
      <c r="B297" s="8">
        <v>280</v>
      </c>
      <c r="C297" t="s">
        <v>33</v>
      </c>
      <c r="D297" s="8">
        <f t="shared" si="78"/>
        <v>1512</v>
      </c>
      <c r="F297" s="7">
        <f>F296</f>
        <v>2260</v>
      </c>
      <c r="G297" t="s">
        <v>39</v>
      </c>
      <c r="H297" s="8">
        <f t="shared" si="80"/>
        <v>3090</v>
      </c>
      <c r="S297">
        <f t="shared" si="71"/>
        <v>-1060</v>
      </c>
      <c r="T297" s="6">
        <f t="shared" si="69"/>
        <v>285.5</v>
      </c>
    </row>
    <row r="298" spans="1:20" ht="15.75">
      <c r="A298" s="8">
        <f t="shared" si="72"/>
        <v>-1050</v>
      </c>
      <c r="B298" s="8">
        <v>260</v>
      </c>
      <c r="C298" t="s">
        <v>37</v>
      </c>
      <c r="D298" s="8">
        <f t="shared" si="78"/>
        <v>1520</v>
      </c>
      <c r="F298" s="7">
        <f t="shared" ref="F298:F308" si="81">F297</f>
        <v>2260</v>
      </c>
      <c r="G298" t="s">
        <v>162</v>
      </c>
      <c r="H298" s="8">
        <f t="shared" si="80"/>
        <v>3090</v>
      </c>
      <c r="S298">
        <f t="shared" si="71"/>
        <v>-1050</v>
      </c>
      <c r="T298" s="6">
        <f t="shared" si="69"/>
        <v>282.5</v>
      </c>
    </row>
    <row r="299" spans="1:20" ht="15.75">
      <c r="A299" s="8">
        <f t="shared" si="72"/>
        <v>-1040</v>
      </c>
      <c r="B299" s="8">
        <v>280</v>
      </c>
      <c r="C299" t="s">
        <v>39</v>
      </c>
      <c r="D299" s="8">
        <f t="shared" si="78"/>
        <v>1528</v>
      </c>
      <c r="F299" s="7">
        <f t="shared" si="81"/>
        <v>2260</v>
      </c>
      <c r="G299" t="s">
        <v>154</v>
      </c>
      <c r="H299" s="8">
        <f t="shared" si="80"/>
        <v>3090</v>
      </c>
      <c r="S299">
        <f t="shared" si="71"/>
        <v>-1040</v>
      </c>
      <c r="T299" s="6">
        <f t="shared" si="69"/>
        <v>289.5</v>
      </c>
    </row>
    <row r="300" spans="1:20" ht="15.75">
      <c r="A300" s="8">
        <f t="shared" si="72"/>
        <v>-1030</v>
      </c>
      <c r="B300" s="8">
        <v>300</v>
      </c>
      <c r="C300" t="s">
        <v>6</v>
      </c>
      <c r="D300" s="8">
        <f t="shared" si="78"/>
        <v>1536</v>
      </c>
      <c r="F300" s="7">
        <f t="shared" si="81"/>
        <v>2260</v>
      </c>
      <c r="G300" t="s">
        <v>58</v>
      </c>
      <c r="H300" s="8">
        <f t="shared" si="80"/>
        <v>3090</v>
      </c>
      <c r="S300">
        <f t="shared" si="71"/>
        <v>-1030</v>
      </c>
      <c r="T300" s="6">
        <f t="shared" si="69"/>
        <v>296.5</v>
      </c>
    </row>
    <row r="301" spans="1:20" ht="15.75">
      <c r="A301" s="8">
        <f t="shared" si="72"/>
        <v>-1020</v>
      </c>
      <c r="B301" s="8">
        <v>350</v>
      </c>
      <c r="C301" t="s">
        <v>40</v>
      </c>
      <c r="D301" s="8">
        <f t="shared" si="78"/>
        <v>1544</v>
      </c>
      <c r="F301" s="7">
        <f t="shared" si="81"/>
        <v>2260</v>
      </c>
      <c r="H301" s="8">
        <f t="shared" si="80"/>
        <v>3090</v>
      </c>
      <c r="S301">
        <f t="shared" si="71"/>
        <v>-1020</v>
      </c>
      <c r="T301" s="6">
        <f t="shared" si="69"/>
        <v>311</v>
      </c>
    </row>
    <row r="302" spans="1:20" ht="15.75">
      <c r="A302" s="8">
        <f t="shared" si="72"/>
        <v>-1010</v>
      </c>
      <c r="B302" s="8">
        <v>400</v>
      </c>
      <c r="C302" t="s">
        <v>33</v>
      </c>
      <c r="D302" s="8">
        <f t="shared" si="78"/>
        <v>1552</v>
      </c>
      <c r="F302" s="7">
        <f t="shared" si="81"/>
        <v>2260</v>
      </c>
      <c r="H302" s="8">
        <f t="shared" si="80"/>
        <v>3090</v>
      </c>
      <c r="S302">
        <f t="shared" si="71"/>
        <v>-1010</v>
      </c>
      <c r="T302" s="6">
        <f t="shared" si="69"/>
        <v>325.5</v>
      </c>
    </row>
    <row r="303" spans="1:20" ht="15.75">
      <c r="A303" s="8">
        <f t="shared" si="72"/>
        <v>-1000</v>
      </c>
      <c r="B303" s="8">
        <v>450</v>
      </c>
      <c r="D303" s="8">
        <f t="shared" si="78"/>
        <v>1560</v>
      </c>
      <c r="F303" s="7">
        <f t="shared" si="81"/>
        <v>2260</v>
      </c>
      <c r="H303" s="8">
        <f t="shared" si="80"/>
        <v>3090</v>
      </c>
      <c r="S303">
        <f t="shared" si="71"/>
        <v>-1000</v>
      </c>
      <c r="T303" s="6">
        <f t="shared" si="69"/>
        <v>340</v>
      </c>
    </row>
    <row r="304" spans="1:20" ht="15.75">
      <c r="A304" s="8">
        <f t="shared" si="72"/>
        <v>-990</v>
      </c>
      <c r="B304" s="8">
        <v>500</v>
      </c>
      <c r="C304" t="s">
        <v>41</v>
      </c>
      <c r="D304" s="8">
        <f t="shared" si="78"/>
        <v>1568</v>
      </c>
      <c r="F304" s="7">
        <f t="shared" si="81"/>
        <v>2260</v>
      </c>
      <c r="H304" s="8">
        <f>H303+10</f>
        <v>3100</v>
      </c>
      <c r="S304">
        <f t="shared" si="71"/>
        <v>-990</v>
      </c>
      <c r="T304" s="6">
        <f t="shared" si="69"/>
        <v>357</v>
      </c>
    </row>
    <row r="305" spans="1:20" ht="15.75">
      <c r="A305" s="8">
        <f t="shared" si="72"/>
        <v>-980</v>
      </c>
      <c r="B305" s="8">
        <v>450</v>
      </c>
      <c r="C305" t="s">
        <v>42</v>
      </c>
      <c r="D305" s="8">
        <f t="shared" si="78"/>
        <v>1576</v>
      </c>
      <c r="F305" s="7">
        <f t="shared" si="81"/>
        <v>2260</v>
      </c>
      <c r="H305" s="8">
        <f t="shared" ref="H305:H312" si="82">H304+10</f>
        <v>3110</v>
      </c>
      <c r="S305">
        <f t="shared" si="71"/>
        <v>-980</v>
      </c>
      <c r="T305" s="6">
        <f t="shared" si="69"/>
        <v>349</v>
      </c>
    </row>
    <row r="306" spans="1:20" ht="15.75">
      <c r="A306" s="8">
        <f t="shared" si="72"/>
        <v>-970</v>
      </c>
      <c r="B306" s="8">
        <v>450</v>
      </c>
      <c r="C306" t="s">
        <v>43</v>
      </c>
      <c r="D306" s="8">
        <f t="shared" si="78"/>
        <v>1584</v>
      </c>
      <c r="F306" s="7">
        <f t="shared" si="81"/>
        <v>2260</v>
      </c>
      <c r="H306" s="8">
        <f t="shared" si="82"/>
        <v>3120</v>
      </c>
      <c r="S306">
        <f t="shared" si="71"/>
        <v>-970</v>
      </c>
      <c r="T306" s="6">
        <f t="shared" si="69"/>
        <v>353.5</v>
      </c>
    </row>
    <row r="307" spans="1:20" ht="15.75">
      <c r="A307" s="8">
        <f t="shared" si="72"/>
        <v>-960</v>
      </c>
      <c r="B307" s="8">
        <v>450</v>
      </c>
      <c r="C307" t="s">
        <v>40</v>
      </c>
      <c r="D307" s="8">
        <f t="shared" si="78"/>
        <v>1592</v>
      </c>
      <c r="F307" s="7">
        <f t="shared" si="81"/>
        <v>2260</v>
      </c>
      <c r="H307" s="8">
        <f t="shared" si="82"/>
        <v>3130</v>
      </c>
      <c r="S307">
        <f t="shared" si="71"/>
        <v>-960</v>
      </c>
      <c r="T307" s="6">
        <f t="shared" si="69"/>
        <v>358</v>
      </c>
    </row>
    <row r="308" spans="1:20" ht="15.75">
      <c r="A308" s="8">
        <f t="shared" si="72"/>
        <v>-950</v>
      </c>
      <c r="B308" s="8">
        <v>450</v>
      </c>
      <c r="C308" t="s">
        <v>44</v>
      </c>
      <c r="D308" s="8">
        <f>D307+8</f>
        <v>1600</v>
      </c>
      <c r="E308" t="s">
        <v>38</v>
      </c>
      <c r="F308" s="7">
        <f t="shared" si="81"/>
        <v>2260</v>
      </c>
      <c r="H308" s="8">
        <f t="shared" si="82"/>
        <v>3140</v>
      </c>
      <c r="I308" t="s">
        <v>180</v>
      </c>
      <c r="S308">
        <f t="shared" si="71"/>
        <v>-950</v>
      </c>
      <c r="T308" s="6">
        <f t="shared" si="69"/>
        <v>362.5</v>
      </c>
    </row>
    <row r="309" spans="1:20" ht="15.75">
      <c r="A309" s="8">
        <f t="shared" si="72"/>
        <v>-940</v>
      </c>
      <c r="B309" s="8">
        <v>450</v>
      </c>
      <c r="D309" s="8">
        <f>+D308-20</f>
        <v>1580</v>
      </c>
      <c r="E309" t="s">
        <v>122</v>
      </c>
      <c r="F309" s="7">
        <f>F308+35</f>
        <v>2295</v>
      </c>
      <c r="G309" t="s">
        <v>31</v>
      </c>
      <c r="H309" s="8">
        <f t="shared" si="82"/>
        <v>3150</v>
      </c>
      <c r="I309" t="s">
        <v>181</v>
      </c>
      <c r="S309">
        <f t="shared" si="71"/>
        <v>-940</v>
      </c>
      <c r="T309" s="6">
        <f t="shared" si="69"/>
        <v>368.75</v>
      </c>
    </row>
    <row r="310" spans="1:20" ht="15.75">
      <c r="A310" s="8">
        <f t="shared" si="72"/>
        <v>-930</v>
      </c>
      <c r="B310" s="8">
        <v>450</v>
      </c>
      <c r="D310" s="8">
        <f t="shared" ref="D310:D313" si="83">+D309-20</f>
        <v>1560</v>
      </c>
      <c r="E310" t="s">
        <v>123</v>
      </c>
      <c r="F310" s="7">
        <f t="shared" ref="F310:F312" si="84">F309+35</f>
        <v>2330</v>
      </c>
      <c r="G310" t="s">
        <v>163</v>
      </c>
      <c r="H310" s="8">
        <f t="shared" si="82"/>
        <v>3160</v>
      </c>
      <c r="S310">
        <f t="shared" si="71"/>
        <v>-930</v>
      </c>
      <c r="T310" s="6">
        <f t="shared" si="69"/>
        <v>375</v>
      </c>
    </row>
    <row r="311" spans="1:20" ht="15.75">
      <c r="A311" s="8">
        <f t="shared" si="72"/>
        <v>-920</v>
      </c>
      <c r="B311" s="8">
        <v>450</v>
      </c>
      <c r="D311" s="8">
        <f t="shared" si="83"/>
        <v>1540</v>
      </c>
      <c r="E311" t="s">
        <v>124</v>
      </c>
      <c r="F311" s="7">
        <f t="shared" si="84"/>
        <v>2365</v>
      </c>
      <c r="G311" t="s">
        <v>164</v>
      </c>
      <c r="H311" s="8">
        <f t="shared" si="82"/>
        <v>3170</v>
      </c>
      <c r="S311">
        <f t="shared" si="71"/>
        <v>-920</v>
      </c>
      <c r="T311" s="6">
        <f t="shared" si="69"/>
        <v>381.25</v>
      </c>
    </row>
    <row r="312" spans="1:20" ht="15.75">
      <c r="A312" s="8">
        <f t="shared" si="72"/>
        <v>-910</v>
      </c>
      <c r="B312" s="8">
        <v>450</v>
      </c>
      <c r="C312" t="s">
        <v>18</v>
      </c>
      <c r="D312" s="8">
        <f t="shared" si="83"/>
        <v>1520</v>
      </c>
      <c r="E312" t="s">
        <v>18</v>
      </c>
      <c r="F312" s="7">
        <f t="shared" si="84"/>
        <v>2400</v>
      </c>
      <c r="G312" t="s">
        <v>18</v>
      </c>
      <c r="H312" s="8">
        <f t="shared" si="82"/>
        <v>3180</v>
      </c>
      <c r="I312" t="s">
        <v>18</v>
      </c>
      <c r="K312" t="s">
        <v>18</v>
      </c>
      <c r="M312" t="s">
        <v>18</v>
      </c>
      <c r="O312" t="s">
        <v>18</v>
      </c>
      <c r="Q312" t="s">
        <v>18</v>
      </c>
      <c r="S312">
        <f t="shared" si="71"/>
        <v>-910</v>
      </c>
      <c r="T312" s="6">
        <f t="shared" si="69"/>
        <v>387.5</v>
      </c>
    </row>
    <row r="313" spans="1:20" ht="15.75">
      <c r="A313" s="8">
        <f t="shared" si="72"/>
        <v>-900</v>
      </c>
      <c r="B313" s="8">
        <v>450</v>
      </c>
      <c r="C313" t="s">
        <v>19</v>
      </c>
      <c r="D313" s="8">
        <f t="shared" si="83"/>
        <v>1500</v>
      </c>
      <c r="E313" t="s">
        <v>19</v>
      </c>
      <c r="F313" s="7">
        <f>F312-35</f>
        <v>2365</v>
      </c>
      <c r="G313" t="s">
        <v>19</v>
      </c>
      <c r="H313" s="8">
        <f>H312</f>
        <v>3180</v>
      </c>
      <c r="I313" t="s">
        <v>19</v>
      </c>
      <c r="K313" t="s">
        <v>19</v>
      </c>
      <c r="M313" t="s">
        <v>19</v>
      </c>
      <c r="O313" t="s">
        <v>19</v>
      </c>
      <c r="Q313" t="s">
        <v>19</v>
      </c>
      <c r="S313">
        <f t="shared" si="71"/>
        <v>-900</v>
      </c>
      <c r="T313" s="6">
        <f t="shared" si="69"/>
        <v>373.75</v>
      </c>
    </row>
    <row r="314" spans="1:20" ht="15.75">
      <c r="A314" s="8">
        <f t="shared" si="72"/>
        <v>-890</v>
      </c>
      <c r="B314" s="8">
        <v>400</v>
      </c>
      <c r="C314" t="s">
        <v>15</v>
      </c>
      <c r="D314" s="8">
        <f>D313-50</f>
        <v>1450</v>
      </c>
      <c r="E314" t="s">
        <v>15</v>
      </c>
      <c r="F314" s="7">
        <f t="shared" ref="F314:F316" si="85">F313-35</f>
        <v>2330</v>
      </c>
      <c r="G314" t="s">
        <v>15</v>
      </c>
      <c r="H314" s="8">
        <f t="shared" ref="H314:H328" si="86">H313</f>
        <v>3180</v>
      </c>
      <c r="I314" t="s">
        <v>15</v>
      </c>
      <c r="K314" t="s">
        <v>15</v>
      </c>
      <c r="M314" t="s">
        <v>15</v>
      </c>
      <c r="O314" t="s">
        <v>15</v>
      </c>
      <c r="Q314" t="s">
        <v>15</v>
      </c>
      <c r="S314">
        <f t="shared" si="71"/>
        <v>-890</v>
      </c>
      <c r="T314" s="6">
        <f t="shared" si="69"/>
        <v>340</v>
      </c>
    </row>
    <row r="315" spans="1:20" ht="15.75">
      <c r="A315" s="8">
        <f t="shared" si="72"/>
        <v>-880</v>
      </c>
      <c r="B315" s="8">
        <v>390</v>
      </c>
      <c r="D315" s="8">
        <f t="shared" ref="D315:D316" si="87">D314-50</f>
        <v>1400</v>
      </c>
      <c r="F315" s="7">
        <f t="shared" si="85"/>
        <v>2295</v>
      </c>
      <c r="H315" s="8">
        <f t="shared" si="86"/>
        <v>3180</v>
      </c>
      <c r="S315">
        <f t="shared" si="71"/>
        <v>-880</v>
      </c>
      <c r="T315" s="6">
        <f t="shared" si="69"/>
        <v>316.25</v>
      </c>
    </row>
    <row r="316" spans="1:20" ht="15.75">
      <c r="A316" s="8">
        <f t="shared" si="72"/>
        <v>-870</v>
      </c>
      <c r="B316" s="8">
        <v>380</v>
      </c>
      <c r="D316" s="8">
        <f t="shared" si="87"/>
        <v>1350</v>
      </c>
      <c r="E316" t="s">
        <v>39</v>
      </c>
      <c r="F316" s="7">
        <f t="shared" si="85"/>
        <v>2260</v>
      </c>
      <c r="H316" s="8">
        <f t="shared" si="86"/>
        <v>3180</v>
      </c>
      <c r="S316">
        <f t="shared" si="71"/>
        <v>-870</v>
      </c>
      <c r="T316" s="6">
        <f t="shared" si="69"/>
        <v>292.5</v>
      </c>
    </row>
    <row r="317" spans="1:20" ht="15.75">
      <c r="A317" s="8">
        <f t="shared" si="72"/>
        <v>-860</v>
      </c>
      <c r="B317" s="8">
        <v>370</v>
      </c>
      <c r="D317" s="8">
        <f>D316+7</f>
        <v>1357</v>
      </c>
      <c r="E317" t="s">
        <v>120</v>
      </c>
      <c r="F317" s="7">
        <f>F316</f>
        <v>2260</v>
      </c>
      <c r="H317" s="8">
        <f t="shared" si="86"/>
        <v>3180</v>
      </c>
      <c r="S317">
        <f t="shared" si="71"/>
        <v>-860</v>
      </c>
      <c r="T317" s="6">
        <f t="shared" si="69"/>
        <v>291.75</v>
      </c>
    </row>
    <row r="318" spans="1:20" ht="15.75">
      <c r="A318" s="8">
        <f t="shared" si="72"/>
        <v>-850</v>
      </c>
      <c r="B318" s="8">
        <v>360</v>
      </c>
      <c r="D318" s="8">
        <f t="shared" ref="D318:D358" si="88">D317+7</f>
        <v>1364</v>
      </c>
      <c r="E318" t="s">
        <v>121</v>
      </c>
      <c r="F318" s="7">
        <f t="shared" ref="F318:F337" si="89">F317</f>
        <v>2260</v>
      </c>
      <c r="H318" s="8">
        <f t="shared" si="86"/>
        <v>3180</v>
      </c>
      <c r="S318">
        <f t="shared" si="71"/>
        <v>-850</v>
      </c>
      <c r="T318" s="6">
        <f t="shared" ref="T318:T352" si="90">(B318+D318+F318+H318-6000)/4</f>
        <v>291</v>
      </c>
    </row>
    <row r="319" spans="1:20" ht="15.75">
      <c r="A319" s="8">
        <f t="shared" si="72"/>
        <v>-840</v>
      </c>
      <c r="B319" s="8">
        <v>350</v>
      </c>
      <c r="D319" s="8">
        <f t="shared" si="88"/>
        <v>1371</v>
      </c>
      <c r="F319" s="7">
        <f t="shared" si="89"/>
        <v>2260</v>
      </c>
      <c r="H319" s="8">
        <f t="shared" si="86"/>
        <v>3180</v>
      </c>
      <c r="S319">
        <f t="shared" si="71"/>
        <v>-840</v>
      </c>
      <c r="T319" s="6">
        <f t="shared" si="90"/>
        <v>290.25</v>
      </c>
    </row>
    <row r="320" spans="1:20" ht="15.75">
      <c r="A320" s="8">
        <f t="shared" si="72"/>
        <v>-830</v>
      </c>
      <c r="B320" s="8">
        <v>340</v>
      </c>
      <c r="D320" s="8">
        <f t="shared" si="88"/>
        <v>1378</v>
      </c>
      <c r="F320" s="7">
        <f t="shared" si="89"/>
        <v>2260</v>
      </c>
      <c r="H320" s="8">
        <f t="shared" si="86"/>
        <v>3180</v>
      </c>
      <c r="S320">
        <f t="shared" si="71"/>
        <v>-830</v>
      </c>
      <c r="T320" s="6">
        <f t="shared" si="90"/>
        <v>289.5</v>
      </c>
    </row>
    <row r="321" spans="1:20" ht="15.75">
      <c r="A321" s="8">
        <f t="shared" si="72"/>
        <v>-820</v>
      </c>
      <c r="B321" s="8">
        <v>330</v>
      </c>
      <c r="D321" s="8">
        <f t="shared" si="88"/>
        <v>1385</v>
      </c>
      <c r="F321" s="7">
        <f t="shared" si="89"/>
        <v>2260</v>
      </c>
      <c r="H321" s="8">
        <f t="shared" si="86"/>
        <v>3180</v>
      </c>
      <c r="S321">
        <f t="shared" si="71"/>
        <v>-820</v>
      </c>
      <c r="T321" s="6">
        <f t="shared" si="90"/>
        <v>288.75</v>
      </c>
    </row>
    <row r="322" spans="1:20" ht="15.75">
      <c r="A322" s="8">
        <f t="shared" si="72"/>
        <v>-810</v>
      </c>
      <c r="B322" s="8">
        <v>320</v>
      </c>
      <c r="D322" s="8">
        <f t="shared" si="88"/>
        <v>1392</v>
      </c>
      <c r="F322" s="7">
        <f t="shared" si="89"/>
        <v>2260</v>
      </c>
      <c r="H322" s="8">
        <f t="shared" si="86"/>
        <v>3180</v>
      </c>
      <c r="S322">
        <f t="shared" si="71"/>
        <v>-810</v>
      </c>
      <c r="T322" s="6">
        <f t="shared" si="90"/>
        <v>288</v>
      </c>
    </row>
    <row r="323" spans="1:20" ht="15.75">
      <c r="A323" s="8">
        <f t="shared" si="72"/>
        <v>-800</v>
      </c>
      <c r="B323" s="8">
        <v>310</v>
      </c>
      <c r="C323" t="s">
        <v>38</v>
      </c>
      <c r="D323" s="8">
        <f t="shared" si="88"/>
        <v>1399</v>
      </c>
      <c r="F323" s="7">
        <f t="shared" si="89"/>
        <v>2260</v>
      </c>
      <c r="H323" s="8">
        <f t="shared" si="86"/>
        <v>3180</v>
      </c>
      <c r="S323">
        <f t="shared" si="71"/>
        <v>-800</v>
      </c>
      <c r="T323" s="6">
        <f t="shared" si="90"/>
        <v>287.25</v>
      </c>
    </row>
    <row r="324" spans="1:20" ht="15.75">
      <c r="A324" s="8">
        <f t="shared" si="72"/>
        <v>-790</v>
      </c>
      <c r="B324" s="8">
        <v>300</v>
      </c>
      <c r="C324" t="s">
        <v>6</v>
      </c>
      <c r="D324" s="8">
        <f t="shared" si="88"/>
        <v>1406</v>
      </c>
      <c r="F324" s="7">
        <f t="shared" si="89"/>
        <v>2260</v>
      </c>
      <c r="H324" s="8">
        <f t="shared" si="86"/>
        <v>3180</v>
      </c>
      <c r="I324" t="s">
        <v>38</v>
      </c>
      <c r="S324">
        <f t="shared" ref="S324:S387" si="91">A324</f>
        <v>-790</v>
      </c>
      <c r="T324" s="6">
        <f t="shared" si="90"/>
        <v>286.5</v>
      </c>
    </row>
    <row r="325" spans="1:20" ht="15.75">
      <c r="A325" s="8">
        <f t="shared" ref="A325:A388" si="92">A324+10</f>
        <v>-780</v>
      </c>
      <c r="B325" s="8">
        <v>290</v>
      </c>
      <c r="C325" t="s">
        <v>40</v>
      </c>
      <c r="D325" s="8">
        <f t="shared" si="88"/>
        <v>1413</v>
      </c>
      <c r="F325" s="7">
        <f t="shared" si="89"/>
        <v>2260</v>
      </c>
      <c r="H325" s="8">
        <f t="shared" si="86"/>
        <v>3180</v>
      </c>
      <c r="I325" t="s">
        <v>174</v>
      </c>
      <c r="S325">
        <f t="shared" si="91"/>
        <v>-780</v>
      </c>
      <c r="T325" s="6">
        <f t="shared" si="90"/>
        <v>285.75</v>
      </c>
    </row>
    <row r="326" spans="1:20" ht="15.75">
      <c r="A326" s="8">
        <f t="shared" si="92"/>
        <v>-770</v>
      </c>
      <c r="B326" s="8">
        <v>280</v>
      </c>
      <c r="C326" t="s">
        <v>55</v>
      </c>
      <c r="D326" s="8">
        <f t="shared" si="88"/>
        <v>1420</v>
      </c>
      <c r="F326" s="7">
        <f t="shared" si="89"/>
        <v>2260</v>
      </c>
      <c r="H326" s="8">
        <f t="shared" si="86"/>
        <v>3180</v>
      </c>
      <c r="I326" t="s">
        <v>175</v>
      </c>
      <c r="S326">
        <f t="shared" si="91"/>
        <v>-770</v>
      </c>
      <c r="T326" s="6">
        <f t="shared" si="90"/>
        <v>285</v>
      </c>
    </row>
    <row r="327" spans="1:20" ht="15.75">
      <c r="A327" s="8">
        <f t="shared" si="92"/>
        <v>-760</v>
      </c>
      <c r="B327" s="8">
        <v>280</v>
      </c>
      <c r="C327" t="s">
        <v>39</v>
      </c>
      <c r="D327" s="8">
        <f t="shared" si="88"/>
        <v>1427</v>
      </c>
      <c r="F327" s="7">
        <f t="shared" si="89"/>
        <v>2260</v>
      </c>
      <c r="H327" s="8">
        <f t="shared" si="86"/>
        <v>3180</v>
      </c>
      <c r="I327" t="s">
        <v>176</v>
      </c>
      <c r="S327">
        <f t="shared" si="91"/>
        <v>-760</v>
      </c>
      <c r="T327" s="6">
        <f t="shared" si="90"/>
        <v>286.75</v>
      </c>
    </row>
    <row r="328" spans="1:20" ht="15.75">
      <c r="A328" s="8">
        <f t="shared" si="92"/>
        <v>-750</v>
      </c>
      <c r="B328" s="8">
        <v>280</v>
      </c>
      <c r="C328" t="s">
        <v>48</v>
      </c>
      <c r="D328" s="8">
        <f t="shared" si="88"/>
        <v>1434</v>
      </c>
      <c r="F328" s="7">
        <f t="shared" si="89"/>
        <v>2260</v>
      </c>
      <c r="H328" s="8">
        <f t="shared" si="86"/>
        <v>3180</v>
      </c>
      <c r="I328" t="s">
        <v>55</v>
      </c>
      <c r="S328">
        <f t="shared" si="91"/>
        <v>-750</v>
      </c>
      <c r="T328" s="6">
        <f t="shared" si="90"/>
        <v>288.5</v>
      </c>
    </row>
    <row r="329" spans="1:20" ht="15.75">
      <c r="A329" s="8">
        <f t="shared" si="92"/>
        <v>-740</v>
      </c>
      <c r="B329" s="8">
        <v>280</v>
      </c>
      <c r="C329" t="s">
        <v>40</v>
      </c>
      <c r="D329" s="8">
        <f t="shared" si="88"/>
        <v>1441</v>
      </c>
      <c r="F329" s="7">
        <f t="shared" si="89"/>
        <v>2260</v>
      </c>
      <c r="H329" s="8">
        <f>H328+20</f>
        <v>3200</v>
      </c>
      <c r="I329" t="s">
        <v>182</v>
      </c>
      <c r="S329">
        <f t="shared" si="91"/>
        <v>-740</v>
      </c>
      <c r="T329" s="6">
        <f t="shared" si="90"/>
        <v>295.25</v>
      </c>
    </row>
    <row r="330" spans="1:20" ht="15.75">
      <c r="A330" s="8">
        <f t="shared" si="92"/>
        <v>-730</v>
      </c>
      <c r="B330" s="8">
        <v>280</v>
      </c>
      <c r="D330" s="8">
        <f t="shared" si="88"/>
        <v>1448</v>
      </c>
      <c r="F330" s="7">
        <f t="shared" si="89"/>
        <v>2260</v>
      </c>
      <c r="H330" s="8">
        <f t="shared" ref="H330:H360" si="93">H329+20</f>
        <v>3220</v>
      </c>
      <c r="I330" t="s">
        <v>58</v>
      </c>
      <c r="S330">
        <f t="shared" si="91"/>
        <v>-730</v>
      </c>
      <c r="T330" s="6">
        <f t="shared" si="90"/>
        <v>302</v>
      </c>
    </row>
    <row r="331" spans="1:20" ht="15.75">
      <c r="A331" s="8">
        <f t="shared" si="92"/>
        <v>-720</v>
      </c>
      <c r="B331" s="8">
        <v>280</v>
      </c>
      <c r="D331" s="8">
        <f t="shared" si="88"/>
        <v>1455</v>
      </c>
      <c r="F331" s="7">
        <f t="shared" si="89"/>
        <v>2260</v>
      </c>
      <c r="H331" s="8">
        <f t="shared" si="93"/>
        <v>3240</v>
      </c>
      <c r="I331" t="s">
        <v>35</v>
      </c>
      <c r="S331">
        <f t="shared" si="91"/>
        <v>-720</v>
      </c>
      <c r="T331" s="6">
        <f t="shared" si="90"/>
        <v>308.75</v>
      </c>
    </row>
    <row r="332" spans="1:20" ht="15.75">
      <c r="A332" s="8">
        <f t="shared" si="92"/>
        <v>-710</v>
      </c>
      <c r="B332" s="8">
        <v>280</v>
      </c>
      <c r="D332" s="8">
        <f t="shared" si="88"/>
        <v>1462</v>
      </c>
      <c r="F332" s="7">
        <f t="shared" si="89"/>
        <v>2260</v>
      </c>
      <c r="H332" s="8">
        <f t="shared" si="93"/>
        <v>3260</v>
      </c>
      <c r="S332">
        <f t="shared" si="91"/>
        <v>-710</v>
      </c>
      <c r="T332" s="6">
        <f t="shared" si="90"/>
        <v>315.5</v>
      </c>
    </row>
    <row r="333" spans="1:20" ht="15.75">
      <c r="A333" s="8">
        <f t="shared" si="92"/>
        <v>-700</v>
      </c>
      <c r="B333" s="8">
        <v>280</v>
      </c>
      <c r="D333" s="8">
        <f t="shared" si="88"/>
        <v>1469</v>
      </c>
      <c r="F333" s="7">
        <f t="shared" si="89"/>
        <v>2260</v>
      </c>
      <c r="G333" t="s">
        <v>38</v>
      </c>
      <c r="H333" s="8">
        <f t="shared" si="93"/>
        <v>3280</v>
      </c>
      <c r="S333">
        <f t="shared" si="91"/>
        <v>-700</v>
      </c>
      <c r="T333" s="6">
        <f t="shared" si="90"/>
        <v>322.25</v>
      </c>
    </row>
    <row r="334" spans="1:20" ht="15.75">
      <c r="A334" s="8">
        <f t="shared" si="92"/>
        <v>-690</v>
      </c>
      <c r="B334" s="8">
        <v>280</v>
      </c>
      <c r="D334" s="8">
        <f t="shared" si="88"/>
        <v>1476</v>
      </c>
      <c r="F334" s="7">
        <f t="shared" si="89"/>
        <v>2260</v>
      </c>
      <c r="G334" t="s">
        <v>162</v>
      </c>
      <c r="H334" s="8">
        <f t="shared" si="93"/>
        <v>3300</v>
      </c>
      <c r="S334">
        <f t="shared" si="91"/>
        <v>-690</v>
      </c>
      <c r="T334" s="6">
        <f t="shared" si="90"/>
        <v>329</v>
      </c>
    </row>
    <row r="335" spans="1:20" ht="15.75">
      <c r="A335" s="8">
        <f t="shared" si="92"/>
        <v>-680</v>
      </c>
      <c r="B335" s="8">
        <v>280</v>
      </c>
      <c r="D335" s="8">
        <f t="shared" si="88"/>
        <v>1483</v>
      </c>
      <c r="F335" s="7">
        <f t="shared" si="89"/>
        <v>2260</v>
      </c>
      <c r="G335" t="s">
        <v>154</v>
      </c>
      <c r="H335" s="8">
        <f t="shared" si="93"/>
        <v>3320</v>
      </c>
      <c r="S335">
        <f t="shared" si="91"/>
        <v>-680</v>
      </c>
      <c r="T335" s="6">
        <f t="shared" si="90"/>
        <v>335.75</v>
      </c>
    </row>
    <row r="336" spans="1:20" ht="15.75">
      <c r="A336" s="8">
        <f t="shared" si="92"/>
        <v>-670</v>
      </c>
      <c r="B336" s="8">
        <v>280</v>
      </c>
      <c r="D336" s="8">
        <f t="shared" si="88"/>
        <v>1490</v>
      </c>
      <c r="F336" s="7">
        <f t="shared" si="89"/>
        <v>2260</v>
      </c>
      <c r="G336" t="s">
        <v>58</v>
      </c>
      <c r="H336" s="8">
        <f t="shared" si="93"/>
        <v>3340</v>
      </c>
      <c r="S336">
        <f t="shared" si="91"/>
        <v>-670</v>
      </c>
      <c r="T336" s="6">
        <f t="shared" si="90"/>
        <v>342.5</v>
      </c>
    </row>
    <row r="337" spans="1:20" ht="15.75">
      <c r="A337" s="8">
        <f t="shared" si="92"/>
        <v>-660</v>
      </c>
      <c r="B337" s="8">
        <v>280</v>
      </c>
      <c r="D337" s="8">
        <f t="shared" si="88"/>
        <v>1497</v>
      </c>
      <c r="F337" s="7">
        <f t="shared" si="89"/>
        <v>2260</v>
      </c>
      <c r="G337" t="s">
        <v>55</v>
      </c>
      <c r="H337" s="8">
        <f t="shared" si="93"/>
        <v>3360</v>
      </c>
      <c r="S337">
        <f t="shared" si="91"/>
        <v>-660</v>
      </c>
      <c r="T337" s="6">
        <f t="shared" si="90"/>
        <v>349.25</v>
      </c>
    </row>
    <row r="338" spans="1:20" ht="15.75">
      <c r="A338" s="8">
        <f t="shared" si="92"/>
        <v>-650</v>
      </c>
      <c r="B338" s="8">
        <v>280</v>
      </c>
      <c r="D338" s="8">
        <f t="shared" si="88"/>
        <v>1504</v>
      </c>
      <c r="F338" s="7">
        <f>F337+40</f>
        <v>2300</v>
      </c>
      <c r="G338" t="s">
        <v>39</v>
      </c>
      <c r="H338" s="8">
        <f t="shared" si="93"/>
        <v>3380</v>
      </c>
      <c r="S338">
        <f t="shared" si="91"/>
        <v>-650</v>
      </c>
      <c r="T338" s="6">
        <f t="shared" si="90"/>
        <v>366</v>
      </c>
    </row>
    <row r="339" spans="1:20" ht="15.75">
      <c r="A339" s="8">
        <f t="shared" si="92"/>
        <v>-640</v>
      </c>
      <c r="B339" s="8">
        <v>280</v>
      </c>
      <c r="C339" t="s">
        <v>49</v>
      </c>
      <c r="D339" s="8">
        <f t="shared" si="88"/>
        <v>1511</v>
      </c>
      <c r="F339" s="7">
        <f t="shared" ref="F339:F341" si="94">F338+40</f>
        <v>2340</v>
      </c>
      <c r="G339" t="s">
        <v>165</v>
      </c>
      <c r="H339" s="8">
        <f t="shared" si="93"/>
        <v>3400</v>
      </c>
      <c r="S339">
        <f t="shared" si="91"/>
        <v>-640</v>
      </c>
      <c r="T339" s="6">
        <f t="shared" si="90"/>
        <v>382.75</v>
      </c>
    </row>
    <row r="340" spans="1:20" ht="15.75">
      <c r="A340" s="8">
        <f t="shared" si="92"/>
        <v>-630</v>
      </c>
      <c r="B340" s="8">
        <v>280</v>
      </c>
      <c r="C340" t="s">
        <v>50</v>
      </c>
      <c r="D340" s="8">
        <f t="shared" si="88"/>
        <v>1518</v>
      </c>
      <c r="F340" s="7">
        <f t="shared" si="94"/>
        <v>2380</v>
      </c>
      <c r="G340" t="s">
        <v>58</v>
      </c>
      <c r="H340" s="8">
        <f t="shared" si="93"/>
        <v>3420</v>
      </c>
      <c r="S340">
        <f t="shared" si="91"/>
        <v>-630</v>
      </c>
      <c r="T340" s="6">
        <f t="shared" si="90"/>
        <v>399.5</v>
      </c>
    </row>
    <row r="341" spans="1:20" ht="15.75">
      <c r="A341" s="8">
        <f t="shared" si="92"/>
        <v>-620</v>
      </c>
      <c r="B341" s="8">
        <v>280</v>
      </c>
      <c r="C341" t="s">
        <v>51</v>
      </c>
      <c r="D341" s="8">
        <f t="shared" si="88"/>
        <v>1525</v>
      </c>
      <c r="F341" s="7">
        <f t="shared" si="94"/>
        <v>2420</v>
      </c>
      <c r="H341" s="8">
        <f t="shared" si="93"/>
        <v>3440</v>
      </c>
      <c r="S341">
        <f t="shared" si="91"/>
        <v>-620</v>
      </c>
      <c r="T341" s="6">
        <f t="shared" si="90"/>
        <v>416.25</v>
      </c>
    </row>
    <row r="342" spans="1:20" ht="15.75">
      <c r="A342" s="8">
        <f t="shared" si="92"/>
        <v>-610</v>
      </c>
      <c r="B342" s="8">
        <v>280</v>
      </c>
      <c r="C342" t="s">
        <v>52</v>
      </c>
      <c r="D342" s="8">
        <f t="shared" si="88"/>
        <v>1532</v>
      </c>
      <c r="F342" s="7">
        <f>F341-10</f>
        <v>2410</v>
      </c>
      <c r="H342" s="8">
        <f t="shared" si="93"/>
        <v>3460</v>
      </c>
      <c r="S342">
        <f t="shared" si="91"/>
        <v>-610</v>
      </c>
      <c r="T342" s="6">
        <f t="shared" si="90"/>
        <v>420.5</v>
      </c>
    </row>
    <row r="343" spans="1:20" ht="15.75">
      <c r="A343" s="8">
        <f t="shared" si="92"/>
        <v>-600</v>
      </c>
      <c r="B343" s="8">
        <v>280</v>
      </c>
      <c r="C343" t="s">
        <v>53</v>
      </c>
      <c r="D343" s="8">
        <f t="shared" si="88"/>
        <v>1539</v>
      </c>
      <c r="F343" s="7">
        <f t="shared" ref="F343:F350" si="95">F342-10</f>
        <v>2400</v>
      </c>
      <c r="H343" s="8">
        <f t="shared" si="93"/>
        <v>3480</v>
      </c>
      <c r="S343">
        <f t="shared" si="91"/>
        <v>-600</v>
      </c>
      <c r="T343" s="6">
        <f t="shared" si="90"/>
        <v>424.75</v>
      </c>
    </row>
    <row r="344" spans="1:20" ht="15.75">
      <c r="A344" s="8">
        <f t="shared" si="92"/>
        <v>-590</v>
      </c>
      <c r="B344" s="8">
        <v>280</v>
      </c>
      <c r="C344" t="s">
        <v>54</v>
      </c>
      <c r="D344" s="8">
        <f t="shared" si="88"/>
        <v>1546</v>
      </c>
      <c r="F344" s="7">
        <f t="shared" si="95"/>
        <v>2390</v>
      </c>
      <c r="H344" s="8">
        <f t="shared" si="93"/>
        <v>3500</v>
      </c>
      <c r="S344">
        <f t="shared" si="91"/>
        <v>-590</v>
      </c>
      <c r="T344" s="6">
        <f t="shared" si="90"/>
        <v>429</v>
      </c>
    </row>
    <row r="345" spans="1:20" ht="15.75">
      <c r="A345" s="8">
        <f t="shared" si="92"/>
        <v>-580</v>
      </c>
      <c r="B345" s="8">
        <v>280</v>
      </c>
      <c r="C345" t="s">
        <v>55</v>
      </c>
      <c r="D345" s="8">
        <f t="shared" si="88"/>
        <v>1553</v>
      </c>
      <c r="F345" s="7">
        <f t="shared" si="95"/>
        <v>2380</v>
      </c>
      <c r="H345" s="8">
        <f t="shared" si="93"/>
        <v>3520</v>
      </c>
      <c r="S345">
        <f t="shared" si="91"/>
        <v>-580</v>
      </c>
      <c r="T345" s="6">
        <f t="shared" si="90"/>
        <v>433.25</v>
      </c>
    </row>
    <row r="346" spans="1:20" ht="15.75">
      <c r="A346" s="8">
        <f t="shared" si="92"/>
        <v>-570</v>
      </c>
      <c r="B346" s="8">
        <f>B345+22</f>
        <v>302</v>
      </c>
      <c r="D346" s="8">
        <f t="shared" si="88"/>
        <v>1560</v>
      </c>
      <c r="F346" s="7">
        <f t="shared" si="95"/>
        <v>2370</v>
      </c>
      <c r="H346" s="8">
        <f t="shared" si="93"/>
        <v>3540</v>
      </c>
      <c r="S346">
        <f t="shared" si="91"/>
        <v>-570</v>
      </c>
      <c r="T346" s="6">
        <f t="shared" si="90"/>
        <v>443</v>
      </c>
    </row>
    <row r="347" spans="1:20" ht="15.75">
      <c r="A347" s="8">
        <f t="shared" si="92"/>
        <v>-560</v>
      </c>
      <c r="B347" s="8">
        <f t="shared" ref="B347:B354" si="96">B346+22</f>
        <v>324</v>
      </c>
      <c r="D347" s="8">
        <f t="shared" si="88"/>
        <v>1567</v>
      </c>
      <c r="F347" s="7">
        <f t="shared" si="95"/>
        <v>2360</v>
      </c>
      <c r="H347" s="8">
        <f t="shared" si="93"/>
        <v>3560</v>
      </c>
      <c r="S347">
        <f t="shared" si="91"/>
        <v>-560</v>
      </c>
      <c r="T347" s="6">
        <f t="shared" si="90"/>
        <v>452.75</v>
      </c>
    </row>
    <row r="348" spans="1:20" ht="15.75">
      <c r="A348" s="8">
        <f t="shared" si="92"/>
        <v>-550</v>
      </c>
      <c r="B348" s="8">
        <f t="shared" si="96"/>
        <v>346</v>
      </c>
      <c r="D348" s="8">
        <f t="shared" si="88"/>
        <v>1574</v>
      </c>
      <c r="F348" s="7">
        <f t="shared" si="95"/>
        <v>2350</v>
      </c>
      <c r="H348" s="8">
        <f t="shared" si="93"/>
        <v>3580</v>
      </c>
      <c r="S348">
        <f t="shared" si="91"/>
        <v>-550</v>
      </c>
      <c r="T348" s="6">
        <f t="shared" si="90"/>
        <v>462.5</v>
      </c>
    </row>
    <row r="349" spans="1:20" ht="15.75">
      <c r="A349" s="8">
        <f t="shared" si="92"/>
        <v>-540</v>
      </c>
      <c r="B349" s="8">
        <f t="shared" si="96"/>
        <v>368</v>
      </c>
      <c r="C349" t="s">
        <v>56</v>
      </c>
      <c r="D349" s="8">
        <f t="shared" si="88"/>
        <v>1581</v>
      </c>
      <c r="F349" s="7">
        <f t="shared" si="95"/>
        <v>2340</v>
      </c>
      <c r="H349" s="8">
        <f t="shared" si="93"/>
        <v>3600</v>
      </c>
      <c r="S349">
        <f t="shared" si="91"/>
        <v>-540</v>
      </c>
      <c r="T349" s="6">
        <f t="shared" si="90"/>
        <v>472.25</v>
      </c>
    </row>
    <row r="350" spans="1:20" ht="15.75">
      <c r="A350" s="8">
        <f t="shared" si="92"/>
        <v>-530</v>
      </c>
      <c r="B350" s="8">
        <f t="shared" si="96"/>
        <v>390</v>
      </c>
      <c r="C350" t="s">
        <v>57</v>
      </c>
      <c r="D350" s="8">
        <f t="shared" si="88"/>
        <v>1588</v>
      </c>
      <c r="F350" s="7">
        <f t="shared" si="95"/>
        <v>2330</v>
      </c>
      <c r="H350" s="8">
        <f t="shared" si="93"/>
        <v>3620</v>
      </c>
      <c r="S350">
        <f t="shared" si="91"/>
        <v>-530</v>
      </c>
      <c r="T350" s="6">
        <f t="shared" si="90"/>
        <v>482</v>
      </c>
    </row>
    <row r="351" spans="1:20" ht="15.75">
      <c r="A351" s="8">
        <f t="shared" si="92"/>
        <v>-520</v>
      </c>
      <c r="B351" s="8">
        <f t="shared" si="96"/>
        <v>412</v>
      </c>
      <c r="C351" t="s">
        <v>58</v>
      </c>
      <c r="D351" s="8">
        <f t="shared" si="88"/>
        <v>1595</v>
      </c>
      <c r="F351" s="7">
        <f>F350+10</f>
        <v>2340</v>
      </c>
      <c r="H351" s="8">
        <f t="shared" si="93"/>
        <v>3640</v>
      </c>
      <c r="S351">
        <f t="shared" si="91"/>
        <v>-520</v>
      </c>
      <c r="T351" s="6">
        <f t="shared" si="90"/>
        <v>496.75</v>
      </c>
    </row>
    <row r="352" spans="1:20" ht="15.75">
      <c r="A352" s="8">
        <f t="shared" si="92"/>
        <v>-510</v>
      </c>
      <c r="B352" s="8">
        <f t="shared" si="96"/>
        <v>434</v>
      </c>
      <c r="C352" t="s">
        <v>59</v>
      </c>
      <c r="D352" s="8">
        <f t="shared" si="88"/>
        <v>1602</v>
      </c>
      <c r="F352" s="7">
        <f t="shared" ref="F352:F362" si="97">F351+10</f>
        <v>2350</v>
      </c>
      <c r="H352" s="8">
        <f t="shared" si="93"/>
        <v>3660</v>
      </c>
      <c r="S352">
        <f t="shared" si="91"/>
        <v>-510</v>
      </c>
      <c r="T352" s="6">
        <f t="shared" si="90"/>
        <v>511.5</v>
      </c>
    </row>
    <row r="353" spans="1:20" ht="15.75">
      <c r="A353" s="8">
        <f t="shared" si="92"/>
        <v>-500</v>
      </c>
      <c r="B353" s="8">
        <f t="shared" si="96"/>
        <v>456</v>
      </c>
      <c r="C353" t="s">
        <v>60</v>
      </c>
      <c r="D353" s="8">
        <f t="shared" si="88"/>
        <v>1609</v>
      </c>
      <c r="F353" s="7">
        <f t="shared" si="97"/>
        <v>2360</v>
      </c>
      <c r="H353" s="8">
        <f t="shared" si="93"/>
        <v>3680</v>
      </c>
      <c r="J353" s="8">
        <v>3100</v>
      </c>
      <c r="K353" t="s">
        <v>55</v>
      </c>
      <c r="S353">
        <f t="shared" si="91"/>
        <v>-500</v>
      </c>
      <c r="T353" s="6">
        <f>(B353+D353+F353+H353+J353-9000)/5</f>
        <v>441</v>
      </c>
    </row>
    <row r="354" spans="1:20" ht="15.75">
      <c r="A354" s="8">
        <f t="shared" si="92"/>
        <v>-490</v>
      </c>
      <c r="B354" s="8">
        <f t="shared" si="96"/>
        <v>478</v>
      </c>
      <c r="D354" s="8">
        <f t="shared" si="88"/>
        <v>1616</v>
      </c>
      <c r="F354" s="7">
        <f t="shared" si="97"/>
        <v>2370</v>
      </c>
      <c r="H354" s="8">
        <f t="shared" si="93"/>
        <v>3700</v>
      </c>
      <c r="J354" s="8">
        <f>J353+23</f>
        <v>3123</v>
      </c>
      <c r="K354" t="s">
        <v>4</v>
      </c>
      <c r="S354">
        <f t="shared" si="91"/>
        <v>-490</v>
      </c>
      <c r="T354" s="6">
        <f t="shared" ref="T354:T388" si="98">(B354+D354+F354+H354+J354-9000)/5</f>
        <v>457.4</v>
      </c>
    </row>
    <row r="355" spans="1:20" ht="15.75">
      <c r="A355" s="8">
        <f t="shared" si="92"/>
        <v>-480</v>
      </c>
      <c r="B355" s="8">
        <v>500</v>
      </c>
      <c r="C355" t="s">
        <v>37</v>
      </c>
      <c r="D355" s="8">
        <f t="shared" si="88"/>
        <v>1623</v>
      </c>
      <c r="F355" s="7">
        <f t="shared" si="97"/>
        <v>2380</v>
      </c>
      <c r="H355" s="8">
        <f t="shared" si="93"/>
        <v>3720</v>
      </c>
      <c r="J355" s="8">
        <f t="shared" ref="J355:J364" si="99">J354+23</f>
        <v>3146</v>
      </c>
      <c r="K355" t="s">
        <v>183</v>
      </c>
      <c r="S355">
        <f t="shared" si="91"/>
        <v>-480</v>
      </c>
      <c r="T355" s="6">
        <f t="shared" si="98"/>
        <v>473.8</v>
      </c>
    </row>
    <row r="356" spans="1:20" ht="15.75">
      <c r="A356" s="8">
        <f t="shared" si="92"/>
        <v>-470</v>
      </c>
      <c r="B356" s="8">
        <v>475</v>
      </c>
      <c r="D356" s="8">
        <f t="shared" si="88"/>
        <v>1630</v>
      </c>
      <c r="F356" s="7">
        <f t="shared" si="97"/>
        <v>2390</v>
      </c>
      <c r="H356" s="8">
        <f t="shared" si="93"/>
        <v>3740</v>
      </c>
      <c r="J356" s="8">
        <f t="shared" si="99"/>
        <v>3169</v>
      </c>
      <c r="K356" t="s">
        <v>184</v>
      </c>
      <c r="S356">
        <f t="shared" si="91"/>
        <v>-470</v>
      </c>
      <c r="T356" s="6">
        <f t="shared" si="98"/>
        <v>480.8</v>
      </c>
    </row>
    <row r="357" spans="1:20" ht="15.75">
      <c r="A357" s="8">
        <f t="shared" si="92"/>
        <v>-460</v>
      </c>
      <c r="B357" s="8">
        <v>450</v>
      </c>
      <c r="D357" s="8">
        <f t="shared" si="88"/>
        <v>1637</v>
      </c>
      <c r="F357" s="7">
        <f t="shared" si="97"/>
        <v>2400</v>
      </c>
      <c r="H357" s="8">
        <f t="shared" si="93"/>
        <v>3760</v>
      </c>
      <c r="J357" s="8">
        <f t="shared" si="99"/>
        <v>3192</v>
      </c>
      <c r="S357">
        <f t="shared" si="91"/>
        <v>-460</v>
      </c>
      <c r="T357" s="6">
        <f t="shared" si="98"/>
        <v>487.8</v>
      </c>
    </row>
    <row r="358" spans="1:20" ht="15.75">
      <c r="A358" s="8">
        <f t="shared" si="92"/>
        <v>-450</v>
      </c>
      <c r="B358" s="8">
        <v>425</v>
      </c>
      <c r="D358" s="8">
        <f t="shared" si="88"/>
        <v>1644</v>
      </c>
      <c r="F358" s="7">
        <f t="shared" si="97"/>
        <v>2410</v>
      </c>
      <c r="H358" s="8">
        <f t="shared" si="93"/>
        <v>3780</v>
      </c>
      <c r="J358" s="8">
        <f t="shared" si="99"/>
        <v>3215</v>
      </c>
      <c r="S358">
        <f t="shared" si="91"/>
        <v>-450</v>
      </c>
      <c r="T358" s="6">
        <f t="shared" si="98"/>
        <v>494.8</v>
      </c>
    </row>
    <row r="359" spans="1:20" ht="15.75">
      <c r="A359" s="8">
        <f t="shared" si="92"/>
        <v>-440</v>
      </c>
      <c r="B359" s="8">
        <v>400</v>
      </c>
      <c r="D359" s="8">
        <f>D358+6</f>
        <v>1650</v>
      </c>
      <c r="E359" t="s">
        <v>38</v>
      </c>
      <c r="F359" s="7">
        <f t="shared" si="97"/>
        <v>2420</v>
      </c>
      <c r="H359" s="8">
        <f t="shared" si="93"/>
        <v>3800</v>
      </c>
      <c r="J359" s="8">
        <f t="shared" si="99"/>
        <v>3238</v>
      </c>
      <c r="S359">
        <f t="shared" si="91"/>
        <v>-440</v>
      </c>
      <c r="T359" s="6">
        <f t="shared" si="98"/>
        <v>501.6</v>
      </c>
    </row>
    <row r="360" spans="1:20" ht="15.75">
      <c r="A360" s="8">
        <f t="shared" si="92"/>
        <v>-430</v>
      </c>
      <c r="B360" s="8">
        <v>400</v>
      </c>
      <c r="D360" s="8">
        <f>D359</f>
        <v>1650</v>
      </c>
      <c r="E360" t="s">
        <v>120</v>
      </c>
      <c r="F360" s="7">
        <f t="shared" si="97"/>
        <v>2430</v>
      </c>
      <c r="H360" s="8">
        <f t="shared" si="93"/>
        <v>3820</v>
      </c>
      <c r="J360" s="8">
        <f t="shared" si="99"/>
        <v>3261</v>
      </c>
      <c r="S360">
        <f t="shared" si="91"/>
        <v>-430</v>
      </c>
      <c r="T360" s="6">
        <f t="shared" si="98"/>
        <v>512.20000000000005</v>
      </c>
    </row>
    <row r="361" spans="1:20" ht="15.75">
      <c r="A361" s="8">
        <f t="shared" si="92"/>
        <v>-420</v>
      </c>
      <c r="B361" s="8">
        <v>400</v>
      </c>
      <c r="D361" s="8">
        <f t="shared" ref="D361:D363" si="100">D360</f>
        <v>1650</v>
      </c>
      <c r="E361" t="s">
        <v>121</v>
      </c>
      <c r="F361" s="7">
        <f t="shared" si="97"/>
        <v>2440</v>
      </c>
      <c r="H361" s="8">
        <f>H360-10</f>
        <v>3810</v>
      </c>
      <c r="J361" s="8">
        <f t="shared" si="99"/>
        <v>3284</v>
      </c>
      <c r="S361">
        <f t="shared" si="91"/>
        <v>-420</v>
      </c>
      <c r="T361" s="6">
        <f t="shared" si="98"/>
        <v>516.79999999999995</v>
      </c>
    </row>
    <row r="362" spans="1:20" ht="15.75">
      <c r="A362" s="8">
        <f t="shared" si="92"/>
        <v>-410</v>
      </c>
      <c r="B362" s="8">
        <v>400</v>
      </c>
      <c r="D362" s="8">
        <f t="shared" si="100"/>
        <v>1650</v>
      </c>
      <c r="E362" t="s">
        <v>55</v>
      </c>
      <c r="F362" s="7">
        <f t="shared" si="97"/>
        <v>2450</v>
      </c>
      <c r="H362" s="8">
        <f t="shared" ref="H362:H369" si="101">H361-10</f>
        <v>3800</v>
      </c>
      <c r="J362" s="8">
        <f t="shared" si="99"/>
        <v>3307</v>
      </c>
      <c r="S362">
        <f t="shared" si="91"/>
        <v>-410</v>
      </c>
      <c r="T362" s="6">
        <f t="shared" si="98"/>
        <v>521.4</v>
      </c>
    </row>
    <row r="363" spans="1:20" ht="15.75">
      <c r="A363" s="8">
        <f t="shared" si="92"/>
        <v>-400</v>
      </c>
      <c r="B363" s="8">
        <v>400</v>
      </c>
      <c r="C363" t="s">
        <v>20</v>
      </c>
      <c r="D363" s="8">
        <f t="shared" si="100"/>
        <v>1650</v>
      </c>
      <c r="E363" t="s">
        <v>20</v>
      </c>
      <c r="F363" s="7">
        <f>F362+5</f>
        <v>2455</v>
      </c>
      <c r="G363" t="s">
        <v>20</v>
      </c>
      <c r="H363" s="8">
        <f t="shared" si="101"/>
        <v>3790</v>
      </c>
      <c r="I363" t="s">
        <v>20</v>
      </c>
      <c r="J363" s="8">
        <f t="shared" si="99"/>
        <v>3330</v>
      </c>
      <c r="K363" t="s">
        <v>20</v>
      </c>
      <c r="M363" t="s">
        <v>20</v>
      </c>
      <c r="O363" t="s">
        <v>20</v>
      </c>
      <c r="Q363" t="s">
        <v>20</v>
      </c>
      <c r="S363">
        <f t="shared" si="91"/>
        <v>-400</v>
      </c>
      <c r="T363" s="6">
        <f t="shared" si="98"/>
        <v>525</v>
      </c>
    </row>
    <row r="364" spans="1:20" ht="15.75">
      <c r="A364" s="8">
        <f t="shared" si="92"/>
        <v>-390</v>
      </c>
      <c r="B364" s="8">
        <f>B363-14</f>
        <v>386</v>
      </c>
      <c r="C364" t="s">
        <v>19</v>
      </c>
      <c r="D364" s="8">
        <f>D363-150</f>
        <v>1500</v>
      </c>
      <c r="E364" t="s">
        <v>19</v>
      </c>
      <c r="F364" s="7">
        <f t="shared" ref="F364:F369" si="102">F363+5</f>
        <v>2460</v>
      </c>
      <c r="G364" t="s">
        <v>19</v>
      </c>
      <c r="H364" s="8">
        <f t="shared" si="101"/>
        <v>3780</v>
      </c>
      <c r="I364" t="s">
        <v>19</v>
      </c>
      <c r="J364" s="8">
        <f t="shared" si="99"/>
        <v>3353</v>
      </c>
      <c r="K364" t="s">
        <v>19</v>
      </c>
      <c r="M364" t="s">
        <v>19</v>
      </c>
      <c r="O364" t="s">
        <v>19</v>
      </c>
      <c r="Q364" t="s">
        <v>19</v>
      </c>
      <c r="S364">
        <f t="shared" si="91"/>
        <v>-390</v>
      </c>
      <c r="T364" s="6">
        <f t="shared" si="98"/>
        <v>495.8</v>
      </c>
    </row>
    <row r="365" spans="1:20" ht="15.75">
      <c r="A365" s="8">
        <f t="shared" si="92"/>
        <v>-380</v>
      </c>
      <c r="B365" s="8">
        <f t="shared" ref="B365:B376" si="103">B364-14</f>
        <v>372</v>
      </c>
      <c r="C365" t="s">
        <v>15</v>
      </c>
      <c r="D365" s="8">
        <f>D364-100</f>
        <v>1400</v>
      </c>
      <c r="E365" t="s">
        <v>15</v>
      </c>
      <c r="F365" s="7">
        <f t="shared" si="102"/>
        <v>2465</v>
      </c>
      <c r="G365" t="s">
        <v>15</v>
      </c>
      <c r="H365" s="8">
        <f t="shared" si="101"/>
        <v>3770</v>
      </c>
      <c r="I365" t="s">
        <v>15</v>
      </c>
      <c r="J365" s="8">
        <f>J364-40</f>
        <v>3313</v>
      </c>
      <c r="K365" t="s">
        <v>15</v>
      </c>
      <c r="M365" t="s">
        <v>15</v>
      </c>
      <c r="O365" t="s">
        <v>15</v>
      </c>
      <c r="Q365" t="s">
        <v>15</v>
      </c>
      <c r="S365">
        <f t="shared" si="91"/>
        <v>-380</v>
      </c>
      <c r="T365" s="6">
        <f t="shared" si="98"/>
        <v>464</v>
      </c>
    </row>
    <row r="366" spans="1:20" ht="15.75">
      <c r="A366" s="8">
        <f t="shared" si="92"/>
        <v>-370</v>
      </c>
      <c r="B366" s="8">
        <f t="shared" si="103"/>
        <v>358</v>
      </c>
      <c r="D366" s="8">
        <f>D365-50</f>
        <v>1350</v>
      </c>
      <c r="F366" s="7">
        <f t="shared" si="102"/>
        <v>2470</v>
      </c>
      <c r="G366" t="s">
        <v>171</v>
      </c>
      <c r="H366" s="8">
        <f t="shared" si="101"/>
        <v>3760</v>
      </c>
      <c r="J366" s="8">
        <f t="shared" ref="J366:J367" si="104">J365-40</f>
        <v>3273</v>
      </c>
      <c r="K366" t="s">
        <v>55</v>
      </c>
      <c r="S366">
        <f t="shared" si="91"/>
        <v>-370</v>
      </c>
      <c r="T366" s="6">
        <f t="shared" si="98"/>
        <v>442.2</v>
      </c>
    </row>
    <row r="367" spans="1:20" ht="15.75">
      <c r="A367" s="8">
        <f t="shared" si="92"/>
        <v>-360</v>
      </c>
      <c r="B367" s="8">
        <f t="shared" si="103"/>
        <v>344</v>
      </c>
      <c r="C367" t="s">
        <v>61</v>
      </c>
      <c r="D367" s="8">
        <f t="shared" ref="D367:D369" si="105">D366-50</f>
        <v>1300</v>
      </c>
      <c r="F367" s="7">
        <f t="shared" si="102"/>
        <v>2475</v>
      </c>
      <c r="G367" t="s">
        <v>172</v>
      </c>
      <c r="H367" s="8">
        <f t="shared" si="101"/>
        <v>3750</v>
      </c>
      <c r="J367" s="8">
        <f t="shared" si="104"/>
        <v>3233</v>
      </c>
      <c r="K367" t="s">
        <v>185</v>
      </c>
      <c r="S367">
        <f t="shared" si="91"/>
        <v>-360</v>
      </c>
      <c r="T367" s="6">
        <f t="shared" si="98"/>
        <v>420.4</v>
      </c>
    </row>
    <row r="368" spans="1:20" ht="15.75">
      <c r="A368" s="8">
        <f t="shared" si="92"/>
        <v>-350</v>
      </c>
      <c r="B368" s="8">
        <f t="shared" si="103"/>
        <v>330</v>
      </c>
      <c r="C368" t="s">
        <v>62</v>
      </c>
      <c r="D368" s="8">
        <f t="shared" si="105"/>
        <v>1250</v>
      </c>
      <c r="F368" s="7">
        <f t="shared" si="102"/>
        <v>2480</v>
      </c>
      <c r="G368" t="s">
        <v>173</v>
      </c>
      <c r="H368" s="8">
        <f t="shared" si="101"/>
        <v>3740</v>
      </c>
      <c r="J368" s="8">
        <f>J367</f>
        <v>3233</v>
      </c>
      <c r="K368" t="s">
        <v>186</v>
      </c>
      <c r="S368">
        <f t="shared" si="91"/>
        <v>-350</v>
      </c>
      <c r="T368" s="6">
        <f t="shared" si="98"/>
        <v>406.6</v>
      </c>
    </row>
    <row r="369" spans="1:20" ht="15.75">
      <c r="A369" s="8">
        <f t="shared" si="92"/>
        <v>-340</v>
      </c>
      <c r="B369" s="8">
        <f t="shared" si="103"/>
        <v>316</v>
      </c>
      <c r="C369" t="s">
        <v>63</v>
      </c>
      <c r="D369" s="8">
        <f t="shared" si="105"/>
        <v>1200</v>
      </c>
      <c r="F369" s="7">
        <f t="shared" si="102"/>
        <v>2485</v>
      </c>
      <c r="G369" t="s">
        <v>55</v>
      </c>
      <c r="H369" s="8">
        <f t="shared" si="101"/>
        <v>3730</v>
      </c>
      <c r="J369" s="8">
        <f t="shared" ref="J369" si="106">J368</f>
        <v>3233</v>
      </c>
      <c r="K369" t="s">
        <v>187</v>
      </c>
      <c r="S369">
        <f t="shared" si="91"/>
        <v>-340</v>
      </c>
      <c r="T369" s="6">
        <f t="shared" si="98"/>
        <v>392.8</v>
      </c>
    </row>
    <row r="370" spans="1:20" ht="15.75">
      <c r="A370" s="8">
        <f t="shared" si="92"/>
        <v>-330</v>
      </c>
      <c r="B370" s="8">
        <f t="shared" si="103"/>
        <v>302</v>
      </c>
      <c r="C370" t="s">
        <v>58</v>
      </c>
      <c r="D370" s="8">
        <f>D369</f>
        <v>1200</v>
      </c>
      <c r="F370" s="7">
        <f>F369-15</f>
        <v>2470</v>
      </c>
      <c r="G370" t="s">
        <v>168</v>
      </c>
      <c r="H370" s="8">
        <f>H369+50</f>
        <v>3780</v>
      </c>
      <c r="J370" s="8">
        <f>J369+40</f>
        <v>3273</v>
      </c>
      <c r="K370" t="s">
        <v>188</v>
      </c>
      <c r="S370">
        <f t="shared" si="91"/>
        <v>-330</v>
      </c>
      <c r="T370" s="6">
        <f t="shared" si="98"/>
        <v>405</v>
      </c>
    </row>
    <row r="371" spans="1:20" ht="15.75">
      <c r="A371" s="8">
        <f t="shared" si="92"/>
        <v>-320</v>
      </c>
      <c r="B371" s="8">
        <f t="shared" si="103"/>
        <v>288</v>
      </c>
      <c r="D371" s="8">
        <f t="shared" ref="D371:D373" si="107">D370</f>
        <v>1200</v>
      </c>
      <c r="F371" s="7">
        <f t="shared" ref="F371:F400" si="108">F370-15</f>
        <v>2455</v>
      </c>
      <c r="G371" t="s">
        <v>169</v>
      </c>
      <c r="H371" s="8">
        <f t="shared" ref="H371:H372" si="109">H370+50</f>
        <v>3830</v>
      </c>
      <c r="J371" s="8">
        <f t="shared" ref="J371:J382" si="110">J370+40</f>
        <v>3313</v>
      </c>
      <c r="S371">
        <f t="shared" si="91"/>
        <v>-320</v>
      </c>
      <c r="T371" s="6">
        <f t="shared" si="98"/>
        <v>417.2</v>
      </c>
    </row>
    <row r="372" spans="1:20" ht="15.75">
      <c r="A372" s="8">
        <f t="shared" si="92"/>
        <v>-310</v>
      </c>
      <c r="B372" s="8">
        <f t="shared" si="103"/>
        <v>274</v>
      </c>
      <c r="D372" s="8">
        <f t="shared" si="107"/>
        <v>1200</v>
      </c>
      <c r="F372" s="7">
        <f t="shared" si="108"/>
        <v>2440</v>
      </c>
      <c r="G372" t="s">
        <v>170</v>
      </c>
      <c r="H372" s="8">
        <f t="shared" si="109"/>
        <v>3880</v>
      </c>
      <c r="J372" s="8">
        <f t="shared" si="110"/>
        <v>3353</v>
      </c>
      <c r="S372">
        <f t="shared" si="91"/>
        <v>-310</v>
      </c>
      <c r="T372" s="6">
        <f t="shared" si="98"/>
        <v>429.4</v>
      </c>
    </row>
    <row r="373" spans="1:20" ht="15.75">
      <c r="A373" s="8">
        <f t="shared" si="92"/>
        <v>-300</v>
      </c>
      <c r="B373" s="8">
        <f t="shared" si="103"/>
        <v>260</v>
      </c>
      <c r="D373" s="8">
        <f t="shared" si="107"/>
        <v>1200</v>
      </c>
      <c r="F373" s="7">
        <f t="shared" si="108"/>
        <v>2425</v>
      </c>
      <c r="G373" t="s">
        <v>2</v>
      </c>
      <c r="H373" s="8">
        <f>H372-55</f>
        <v>3825</v>
      </c>
      <c r="J373" s="8">
        <f t="shared" si="110"/>
        <v>3393</v>
      </c>
      <c r="S373">
        <f t="shared" si="91"/>
        <v>-300</v>
      </c>
      <c r="T373" s="6">
        <f t="shared" si="98"/>
        <v>420.6</v>
      </c>
    </row>
    <row r="374" spans="1:20" ht="15.75">
      <c r="A374" s="8">
        <f t="shared" si="92"/>
        <v>-290</v>
      </c>
      <c r="B374" s="8">
        <f t="shared" si="103"/>
        <v>246</v>
      </c>
      <c r="C374" t="s">
        <v>38</v>
      </c>
      <c r="D374" s="8">
        <f>D373+10</f>
        <v>1210</v>
      </c>
      <c r="F374" s="7">
        <f t="shared" si="108"/>
        <v>2410</v>
      </c>
      <c r="H374" s="8">
        <f t="shared" ref="H374:H388" si="111">H373-55</f>
        <v>3770</v>
      </c>
      <c r="J374" s="8">
        <f t="shared" si="110"/>
        <v>3433</v>
      </c>
      <c r="K374" t="s">
        <v>189</v>
      </c>
      <c r="S374">
        <f t="shared" si="91"/>
        <v>-290</v>
      </c>
      <c r="T374" s="6">
        <f t="shared" si="98"/>
        <v>413.8</v>
      </c>
    </row>
    <row r="375" spans="1:20" ht="15.75">
      <c r="A375" s="8">
        <f t="shared" si="92"/>
        <v>-280</v>
      </c>
      <c r="B375" s="8">
        <f t="shared" si="103"/>
        <v>232</v>
      </c>
      <c r="C375" t="s">
        <v>48</v>
      </c>
      <c r="D375" s="8">
        <f t="shared" ref="D375:D383" si="112">D374+10</f>
        <v>1220</v>
      </c>
      <c r="F375" s="7">
        <f t="shared" si="108"/>
        <v>2395</v>
      </c>
      <c r="H375" s="8">
        <f t="shared" si="111"/>
        <v>3715</v>
      </c>
      <c r="J375" s="8">
        <f t="shared" si="110"/>
        <v>3473</v>
      </c>
      <c r="K375" t="s">
        <v>190</v>
      </c>
      <c r="S375">
        <f t="shared" si="91"/>
        <v>-280</v>
      </c>
      <c r="T375" s="6">
        <f t="shared" si="98"/>
        <v>407</v>
      </c>
    </row>
    <row r="376" spans="1:20" ht="15.75">
      <c r="A376" s="8">
        <f t="shared" si="92"/>
        <v>-270</v>
      </c>
      <c r="B376" s="8">
        <f t="shared" si="103"/>
        <v>218</v>
      </c>
      <c r="C376" t="s">
        <v>40</v>
      </c>
      <c r="D376" s="8">
        <f t="shared" si="112"/>
        <v>1230</v>
      </c>
      <c r="F376" s="7">
        <f t="shared" si="108"/>
        <v>2380</v>
      </c>
      <c r="H376" s="8">
        <f t="shared" si="111"/>
        <v>3660</v>
      </c>
      <c r="J376" s="8">
        <f t="shared" si="110"/>
        <v>3513</v>
      </c>
      <c r="K376" t="s">
        <v>191</v>
      </c>
      <c r="S376">
        <f t="shared" si="91"/>
        <v>-270</v>
      </c>
      <c r="T376" s="6">
        <f t="shared" si="98"/>
        <v>400.2</v>
      </c>
    </row>
    <row r="377" spans="1:20" ht="15.75">
      <c r="A377" s="8">
        <f t="shared" si="92"/>
        <v>-260</v>
      </c>
      <c r="B377" s="8">
        <v>210</v>
      </c>
      <c r="C377" t="s">
        <v>65</v>
      </c>
      <c r="D377" s="8">
        <f t="shared" si="112"/>
        <v>1240</v>
      </c>
      <c r="F377" s="7">
        <f t="shared" si="108"/>
        <v>2365</v>
      </c>
      <c r="H377" s="8">
        <f t="shared" si="111"/>
        <v>3605</v>
      </c>
      <c r="J377" s="8">
        <f t="shared" si="110"/>
        <v>3553</v>
      </c>
      <c r="K377" t="s">
        <v>55</v>
      </c>
      <c r="S377">
        <f t="shared" si="91"/>
        <v>-260</v>
      </c>
      <c r="T377" s="6">
        <f t="shared" si="98"/>
        <v>394.6</v>
      </c>
    </row>
    <row r="378" spans="1:20" ht="15.75">
      <c r="A378" s="8">
        <f t="shared" si="92"/>
        <v>-250</v>
      </c>
      <c r="B378" s="8">
        <v>210</v>
      </c>
      <c r="D378" s="8">
        <f t="shared" si="112"/>
        <v>1250</v>
      </c>
      <c r="F378" s="7">
        <f t="shared" si="108"/>
        <v>2350</v>
      </c>
      <c r="H378" s="8">
        <f t="shared" si="111"/>
        <v>3550</v>
      </c>
      <c r="J378" s="8">
        <f t="shared" si="110"/>
        <v>3593</v>
      </c>
      <c r="K378" t="s">
        <v>194</v>
      </c>
      <c r="S378">
        <f t="shared" si="91"/>
        <v>-250</v>
      </c>
      <c r="T378" s="6">
        <f t="shared" si="98"/>
        <v>390.6</v>
      </c>
    </row>
    <row r="379" spans="1:20" ht="15.75">
      <c r="A379" s="8">
        <f t="shared" si="92"/>
        <v>-240</v>
      </c>
      <c r="B379" s="8">
        <v>210</v>
      </c>
      <c r="D379" s="8">
        <f t="shared" si="112"/>
        <v>1260</v>
      </c>
      <c r="F379" s="7">
        <f t="shared" si="108"/>
        <v>2335</v>
      </c>
      <c r="H379" s="8">
        <f t="shared" si="111"/>
        <v>3495</v>
      </c>
      <c r="J379" s="8">
        <f t="shared" si="110"/>
        <v>3633</v>
      </c>
      <c r="K379" t="s">
        <v>195</v>
      </c>
      <c r="S379">
        <f t="shared" si="91"/>
        <v>-240</v>
      </c>
      <c r="T379" s="6">
        <f t="shared" si="98"/>
        <v>386.6</v>
      </c>
    </row>
    <row r="380" spans="1:20" ht="15.75">
      <c r="A380" s="8">
        <f t="shared" si="92"/>
        <v>-230</v>
      </c>
      <c r="B380" s="8">
        <v>210</v>
      </c>
      <c r="C380" t="s">
        <v>66</v>
      </c>
      <c r="D380" s="8">
        <f t="shared" si="112"/>
        <v>1270</v>
      </c>
      <c r="F380" s="7">
        <f t="shared" si="108"/>
        <v>2320</v>
      </c>
      <c r="H380" s="8">
        <f t="shared" si="111"/>
        <v>3440</v>
      </c>
      <c r="J380" s="8">
        <f t="shared" si="110"/>
        <v>3673</v>
      </c>
      <c r="K380" t="s">
        <v>192</v>
      </c>
      <c r="S380">
        <f t="shared" si="91"/>
        <v>-230</v>
      </c>
      <c r="T380" s="6">
        <f t="shared" si="98"/>
        <v>382.6</v>
      </c>
    </row>
    <row r="381" spans="1:20" ht="15.75">
      <c r="A381" s="8">
        <f t="shared" si="92"/>
        <v>-220</v>
      </c>
      <c r="B381" s="8">
        <v>210</v>
      </c>
      <c r="C381" t="s">
        <v>64</v>
      </c>
      <c r="D381" s="8">
        <f t="shared" si="112"/>
        <v>1280</v>
      </c>
      <c r="F381" s="7">
        <f t="shared" si="108"/>
        <v>2305</v>
      </c>
      <c r="H381" s="8">
        <f t="shared" si="111"/>
        <v>3385</v>
      </c>
      <c r="J381" s="8">
        <f>J380-43</f>
        <v>3630</v>
      </c>
      <c r="K381" t="s">
        <v>193</v>
      </c>
      <c r="S381">
        <f t="shared" si="91"/>
        <v>-220</v>
      </c>
      <c r="T381" s="6">
        <f t="shared" si="98"/>
        <v>362</v>
      </c>
    </row>
    <row r="382" spans="1:20" ht="15.75">
      <c r="A382" s="8">
        <f t="shared" si="92"/>
        <v>-210</v>
      </c>
      <c r="B382" s="8">
        <v>230</v>
      </c>
      <c r="C382" t="s">
        <v>33</v>
      </c>
      <c r="D382" s="8">
        <f t="shared" si="112"/>
        <v>1290</v>
      </c>
      <c r="F382" s="7">
        <f t="shared" si="108"/>
        <v>2290</v>
      </c>
      <c r="H382" s="8">
        <f t="shared" si="111"/>
        <v>3330</v>
      </c>
      <c r="J382" s="8">
        <f t="shared" si="110"/>
        <v>3670</v>
      </c>
      <c r="K382" t="s">
        <v>55</v>
      </c>
      <c r="S382">
        <f t="shared" si="91"/>
        <v>-210</v>
      </c>
      <c r="T382" s="6">
        <f t="shared" si="98"/>
        <v>362</v>
      </c>
    </row>
    <row r="383" spans="1:20" ht="15.75">
      <c r="A383" s="8">
        <f t="shared" si="92"/>
        <v>-200</v>
      </c>
      <c r="B383" s="8">
        <v>250</v>
      </c>
      <c r="C383" t="s">
        <v>67</v>
      </c>
      <c r="D383" s="8">
        <f t="shared" si="112"/>
        <v>1300</v>
      </c>
      <c r="E383" t="s">
        <v>55</v>
      </c>
      <c r="F383" s="7">
        <f t="shared" si="108"/>
        <v>2275</v>
      </c>
      <c r="H383" s="8">
        <f t="shared" si="111"/>
        <v>3275</v>
      </c>
      <c r="J383" s="8">
        <f>J382-50</f>
        <v>3620</v>
      </c>
      <c r="K383" t="s">
        <v>39</v>
      </c>
      <c r="S383">
        <f t="shared" si="91"/>
        <v>-200</v>
      </c>
      <c r="T383" s="6">
        <f t="shared" si="98"/>
        <v>344</v>
      </c>
    </row>
    <row r="384" spans="1:20" ht="15.75">
      <c r="A384" s="8">
        <f t="shared" si="92"/>
        <v>-190</v>
      </c>
      <c r="B384" s="8">
        <v>300</v>
      </c>
      <c r="C384" t="s">
        <v>39</v>
      </c>
      <c r="D384" s="8">
        <f>D383+15</f>
        <v>1315</v>
      </c>
      <c r="E384" t="s">
        <v>39</v>
      </c>
      <c r="F384" s="7">
        <f t="shared" si="108"/>
        <v>2260</v>
      </c>
      <c r="H384" s="8">
        <f t="shared" si="111"/>
        <v>3220</v>
      </c>
      <c r="J384" s="8">
        <f>J383+30</f>
        <v>3650</v>
      </c>
      <c r="K384" t="s">
        <v>165</v>
      </c>
      <c r="S384">
        <f t="shared" si="91"/>
        <v>-190</v>
      </c>
      <c r="T384" s="6">
        <f t="shared" si="98"/>
        <v>349</v>
      </c>
    </row>
    <row r="385" spans="1:20" ht="15.75">
      <c r="A385" s="8">
        <f t="shared" si="92"/>
        <v>-180</v>
      </c>
      <c r="B385" s="8">
        <v>350</v>
      </c>
      <c r="C385" t="s">
        <v>68</v>
      </c>
      <c r="D385" s="8">
        <f t="shared" ref="D385:D413" si="113">D384+15</f>
        <v>1330</v>
      </c>
      <c r="E385" t="s">
        <v>125</v>
      </c>
      <c r="F385" s="7">
        <f t="shared" si="108"/>
        <v>2245</v>
      </c>
      <c r="H385" s="8">
        <f t="shared" si="111"/>
        <v>3165</v>
      </c>
      <c r="J385" s="8">
        <f t="shared" ref="J385:J394" si="114">J384+30</f>
        <v>3680</v>
      </c>
      <c r="K385" t="s">
        <v>4</v>
      </c>
      <c r="S385">
        <f t="shared" si="91"/>
        <v>-180</v>
      </c>
      <c r="T385" s="6">
        <f t="shared" si="98"/>
        <v>354</v>
      </c>
    </row>
    <row r="386" spans="1:20" ht="15.75">
      <c r="A386" s="8">
        <f t="shared" si="92"/>
        <v>-170</v>
      </c>
      <c r="B386" s="8">
        <v>400</v>
      </c>
      <c r="C386" t="s">
        <v>33</v>
      </c>
      <c r="D386" s="8">
        <f t="shared" si="113"/>
        <v>1345</v>
      </c>
      <c r="F386" s="7">
        <f t="shared" si="108"/>
        <v>2230</v>
      </c>
      <c r="H386" s="8">
        <f t="shared" si="111"/>
        <v>3110</v>
      </c>
      <c r="J386" s="8">
        <f t="shared" si="114"/>
        <v>3710</v>
      </c>
      <c r="K386" t="s">
        <v>183</v>
      </c>
      <c r="S386">
        <f t="shared" si="91"/>
        <v>-170</v>
      </c>
      <c r="T386" s="6">
        <f t="shared" si="98"/>
        <v>359</v>
      </c>
    </row>
    <row r="387" spans="1:20" ht="15.75">
      <c r="A387" s="8">
        <f t="shared" si="92"/>
        <v>-160</v>
      </c>
      <c r="B387" s="8">
        <v>500</v>
      </c>
      <c r="D387" s="8">
        <f t="shared" si="113"/>
        <v>1360</v>
      </c>
      <c r="F387" s="7">
        <f t="shared" si="108"/>
        <v>2215</v>
      </c>
      <c r="H387" s="8">
        <f t="shared" si="111"/>
        <v>3055</v>
      </c>
      <c r="J387" s="8">
        <f t="shared" si="114"/>
        <v>3740</v>
      </c>
      <c r="S387">
        <f t="shared" si="91"/>
        <v>-160</v>
      </c>
      <c r="T387" s="6">
        <f t="shared" si="98"/>
        <v>374</v>
      </c>
    </row>
    <row r="388" spans="1:20" ht="15.75">
      <c r="A388" s="8">
        <f t="shared" si="92"/>
        <v>-150</v>
      </c>
      <c r="B388" s="8">
        <v>600</v>
      </c>
      <c r="D388" s="8">
        <f t="shared" si="113"/>
        <v>1375</v>
      </c>
      <c r="F388" s="7">
        <f t="shared" si="108"/>
        <v>2200</v>
      </c>
      <c r="H388" s="8">
        <f t="shared" si="111"/>
        <v>3000</v>
      </c>
      <c r="J388" s="8">
        <f t="shared" si="114"/>
        <v>3770</v>
      </c>
      <c r="S388">
        <f t="shared" ref="S388:S451" si="115">A388</f>
        <v>-150</v>
      </c>
      <c r="T388" s="6">
        <f t="shared" si="98"/>
        <v>389</v>
      </c>
    </row>
    <row r="389" spans="1:20" ht="15.75">
      <c r="A389" s="8">
        <f t="shared" ref="A389:A452" si="116">A388+10</f>
        <v>-140</v>
      </c>
      <c r="B389" s="8">
        <v>700</v>
      </c>
      <c r="C389" t="s">
        <v>31</v>
      </c>
      <c r="D389" s="8">
        <f t="shared" si="113"/>
        <v>1390</v>
      </c>
      <c r="F389" s="7">
        <f t="shared" si="108"/>
        <v>2185</v>
      </c>
      <c r="J389" s="8">
        <f t="shared" si="114"/>
        <v>3800</v>
      </c>
      <c r="S389">
        <f t="shared" si="115"/>
        <v>-140</v>
      </c>
      <c r="T389" s="6">
        <f>(B389+D389+F389+J389-6000)/4</f>
        <v>518.75</v>
      </c>
    </row>
    <row r="390" spans="1:20" ht="15.75">
      <c r="A390" s="8">
        <f t="shared" si="116"/>
        <v>-130</v>
      </c>
      <c r="B390" s="8">
        <v>720</v>
      </c>
      <c r="C390" t="s">
        <v>71</v>
      </c>
      <c r="D390" s="8">
        <f t="shared" si="113"/>
        <v>1405</v>
      </c>
      <c r="F390" s="7">
        <f t="shared" si="108"/>
        <v>2170</v>
      </c>
      <c r="J390" s="8">
        <f t="shared" si="114"/>
        <v>3830</v>
      </c>
      <c r="S390">
        <f t="shared" si="115"/>
        <v>-130</v>
      </c>
      <c r="T390" s="6">
        <f t="shared" ref="T390:T400" si="117">(B390+D390+F390+J390-6000)/4</f>
        <v>531.25</v>
      </c>
    </row>
    <row r="391" spans="1:20" ht="15.75">
      <c r="A391" s="8">
        <f t="shared" si="116"/>
        <v>-120</v>
      </c>
      <c r="B391" s="8">
        <v>740</v>
      </c>
      <c r="D391" s="8">
        <f t="shared" si="113"/>
        <v>1420</v>
      </c>
      <c r="F391" s="7">
        <f t="shared" si="108"/>
        <v>2155</v>
      </c>
      <c r="J391" s="8">
        <f t="shared" si="114"/>
        <v>3860</v>
      </c>
      <c r="S391">
        <f t="shared" si="115"/>
        <v>-120</v>
      </c>
      <c r="T391" s="6">
        <f t="shared" si="117"/>
        <v>543.75</v>
      </c>
    </row>
    <row r="392" spans="1:20" ht="15.75">
      <c r="A392" s="8">
        <f t="shared" si="116"/>
        <v>-110</v>
      </c>
      <c r="B392" s="8">
        <v>760</v>
      </c>
      <c r="D392" s="8">
        <f t="shared" si="113"/>
        <v>1435</v>
      </c>
      <c r="F392" s="7">
        <f t="shared" si="108"/>
        <v>2140</v>
      </c>
      <c r="J392" s="8">
        <f t="shared" si="114"/>
        <v>3890</v>
      </c>
      <c r="S392" s="8">
        <f>A393</f>
        <v>-100</v>
      </c>
      <c r="T392" s="6">
        <f>(B393+D393+F393+J393-6000)/4</f>
        <v>563.75</v>
      </c>
    </row>
    <row r="393" spans="1:20" ht="15.75">
      <c r="A393" s="8">
        <f t="shared" si="116"/>
        <v>-100</v>
      </c>
      <c r="B393" s="8">
        <v>760</v>
      </c>
      <c r="D393" s="8">
        <f t="shared" si="113"/>
        <v>1450</v>
      </c>
      <c r="F393" s="7">
        <f t="shared" si="108"/>
        <v>2125</v>
      </c>
      <c r="J393" s="8">
        <f t="shared" si="114"/>
        <v>3920</v>
      </c>
      <c r="S393">
        <f t="shared" si="115"/>
        <v>-100</v>
      </c>
      <c r="T393" s="6">
        <f t="shared" si="117"/>
        <v>563.75</v>
      </c>
    </row>
    <row r="394" spans="1:20" ht="15.75">
      <c r="A394" s="8">
        <f t="shared" si="116"/>
        <v>-90</v>
      </c>
      <c r="B394" s="8">
        <v>760</v>
      </c>
      <c r="D394" s="8">
        <f t="shared" si="113"/>
        <v>1465</v>
      </c>
      <c r="F394" s="7">
        <f t="shared" si="108"/>
        <v>2110</v>
      </c>
      <c r="J394" s="8">
        <f t="shared" si="114"/>
        <v>3950</v>
      </c>
      <c r="K394" t="s">
        <v>55</v>
      </c>
      <c r="S394">
        <f t="shared" si="115"/>
        <v>-90</v>
      </c>
      <c r="T394" s="6">
        <f t="shared" si="117"/>
        <v>571.25</v>
      </c>
    </row>
    <row r="395" spans="1:20" ht="15.75">
      <c r="A395" s="8">
        <f t="shared" si="116"/>
        <v>-80</v>
      </c>
      <c r="B395" s="8">
        <v>820</v>
      </c>
      <c r="D395" s="8">
        <f t="shared" si="113"/>
        <v>1480</v>
      </c>
      <c r="F395" s="7">
        <f t="shared" si="108"/>
        <v>2095</v>
      </c>
      <c r="J395" s="8">
        <f t="shared" ref="J395:J400" si="118">J394-20</f>
        <v>3930</v>
      </c>
      <c r="K395" t="s">
        <v>196</v>
      </c>
      <c r="S395">
        <f t="shared" si="115"/>
        <v>-80</v>
      </c>
      <c r="T395" s="6">
        <f t="shared" si="117"/>
        <v>581.25</v>
      </c>
    </row>
    <row r="396" spans="1:20" ht="15.75">
      <c r="A396" s="8">
        <f t="shared" si="116"/>
        <v>-70</v>
      </c>
      <c r="B396" s="8">
        <v>840</v>
      </c>
      <c r="C396" t="s">
        <v>69</v>
      </c>
      <c r="D396" s="8">
        <f t="shared" si="113"/>
        <v>1495</v>
      </c>
      <c r="F396" s="7">
        <f t="shared" si="108"/>
        <v>2080</v>
      </c>
      <c r="G396" t="s">
        <v>2</v>
      </c>
      <c r="J396" s="8">
        <f t="shared" si="118"/>
        <v>3910</v>
      </c>
      <c r="K396" t="s">
        <v>197</v>
      </c>
      <c r="S396">
        <f t="shared" si="115"/>
        <v>-70</v>
      </c>
      <c r="T396" s="6">
        <f t="shared" si="117"/>
        <v>581.25</v>
      </c>
    </row>
    <row r="397" spans="1:20" ht="15.75">
      <c r="A397" s="8">
        <f t="shared" si="116"/>
        <v>-60</v>
      </c>
      <c r="B397" s="8">
        <v>860</v>
      </c>
      <c r="C397" t="s">
        <v>70</v>
      </c>
      <c r="D397" s="8">
        <f t="shared" si="113"/>
        <v>1510</v>
      </c>
      <c r="F397" s="7">
        <f t="shared" si="108"/>
        <v>2065</v>
      </c>
      <c r="G397" t="s">
        <v>166</v>
      </c>
      <c r="J397" s="8">
        <f t="shared" si="118"/>
        <v>3890</v>
      </c>
      <c r="K397" t="s">
        <v>198</v>
      </c>
      <c r="S397">
        <f t="shared" si="115"/>
        <v>-60</v>
      </c>
      <c r="T397" s="6">
        <f t="shared" si="117"/>
        <v>581.25</v>
      </c>
    </row>
    <row r="398" spans="1:20" ht="15.75">
      <c r="A398" s="8">
        <f t="shared" si="116"/>
        <v>-50</v>
      </c>
      <c r="B398" s="8">
        <v>880</v>
      </c>
      <c r="C398" t="s">
        <v>65</v>
      </c>
      <c r="D398" s="8">
        <f t="shared" si="113"/>
        <v>1525</v>
      </c>
      <c r="F398" s="7">
        <f t="shared" si="108"/>
        <v>2050</v>
      </c>
      <c r="G398" t="s">
        <v>4</v>
      </c>
      <c r="J398" s="8">
        <f t="shared" si="118"/>
        <v>3870</v>
      </c>
      <c r="S398">
        <f t="shared" si="115"/>
        <v>-50</v>
      </c>
      <c r="T398" s="6">
        <f t="shared" si="117"/>
        <v>581.25</v>
      </c>
    </row>
    <row r="399" spans="1:20" ht="15.75">
      <c r="A399" s="8">
        <f t="shared" si="116"/>
        <v>-40</v>
      </c>
      <c r="B399" s="8">
        <v>850</v>
      </c>
      <c r="D399" s="8">
        <f t="shared" si="113"/>
        <v>1540</v>
      </c>
      <c r="F399" s="7">
        <f t="shared" si="108"/>
        <v>2035</v>
      </c>
      <c r="G399" t="s">
        <v>167</v>
      </c>
      <c r="J399" s="8">
        <f t="shared" si="118"/>
        <v>3850</v>
      </c>
      <c r="S399">
        <f t="shared" si="115"/>
        <v>-40</v>
      </c>
      <c r="T399" s="6">
        <f t="shared" si="117"/>
        <v>568.75</v>
      </c>
    </row>
    <row r="400" spans="1:20" ht="15.75">
      <c r="A400" s="8">
        <f t="shared" si="116"/>
        <v>-30</v>
      </c>
      <c r="B400" s="8">
        <v>820</v>
      </c>
      <c r="D400" s="8">
        <f t="shared" si="113"/>
        <v>1555</v>
      </c>
      <c r="F400" s="7">
        <f t="shared" si="108"/>
        <v>2020</v>
      </c>
      <c r="G400" t="s">
        <v>55</v>
      </c>
      <c r="J400" s="8">
        <f t="shared" si="118"/>
        <v>3830</v>
      </c>
      <c r="K400" t="s">
        <v>55</v>
      </c>
      <c r="S400">
        <f t="shared" si="115"/>
        <v>-30</v>
      </c>
      <c r="T400" s="6">
        <f t="shared" si="117"/>
        <v>556.25</v>
      </c>
    </row>
    <row r="401" spans="1:20" ht="15.75">
      <c r="A401" s="8">
        <f t="shared" si="116"/>
        <v>-20</v>
      </c>
      <c r="B401" s="8">
        <v>790</v>
      </c>
      <c r="D401" s="8">
        <f t="shared" si="113"/>
        <v>1570</v>
      </c>
      <c r="J401" s="8">
        <f>J400+10</f>
        <v>3840</v>
      </c>
      <c r="K401" t="s">
        <v>39</v>
      </c>
      <c r="S401">
        <f t="shared" si="115"/>
        <v>-20</v>
      </c>
      <c r="T401" s="6">
        <f>(B401+D401+J401-4000)/3</f>
        <v>733.33333333333337</v>
      </c>
    </row>
    <row r="402" spans="1:20" ht="15.75">
      <c r="A402" s="8">
        <f t="shared" si="116"/>
        <v>-10</v>
      </c>
      <c r="B402" s="8">
        <v>760</v>
      </c>
      <c r="D402" s="8">
        <f t="shared" si="113"/>
        <v>1585</v>
      </c>
      <c r="J402" s="8">
        <f t="shared" ref="J402:J414" si="119">J401+10</f>
        <v>3850</v>
      </c>
      <c r="K402" t="s">
        <v>4</v>
      </c>
      <c r="S402">
        <f t="shared" si="115"/>
        <v>-10</v>
      </c>
      <c r="T402" s="6">
        <f t="shared" ref="T402:T441" si="120">(B402+D402+J402-4000)/3</f>
        <v>731.66666666666663</v>
      </c>
    </row>
    <row r="403" spans="1:20" ht="15.75">
      <c r="A403" s="8">
        <f t="shared" si="116"/>
        <v>0</v>
      </c>
      <c r="B403" s="8">
        <v>765</v>
      </c>
      <c r="D403" s="8">
        <f t="shared" si="113"/>
        <v>1600</v>
      </c>
      <c r="J403" s="8">
        <f t="shared" si="119"/>
        <v>3860</v>
      </c>
      <c r="K403" t="s">
        <v>199</v>
      </c>
      <c r="S403">
        <f t="shared" si="115"/>
        <v>0</v>
      </c>
      <c r="T403" s="6">
        <f t="shared" si="120"/>
        <v>741.66666666666663</v>
      </c>
    </row>
    <row r="404" spans="1:20" ht="15.75">
      <c r="A404" s="8">
        <f t="shared" si="116"/>
        <v>10</v>
      </c>
      <c r="B404" s="8">
        <v>770</v>
      </c>
      <c r="D404" s="8">
        <f t="shared" si="113"/>
        <v>1615</v>
      </c>
      <c r="J404" s="8">
        <f t="shared" si="119"/>
        <v>3870</v>
      </c>
      <c r="S404">
        <f t="shared" si="115"/>
        <v>10</v>
      </c>
      <c r="T404" s="6">
        <f t="shared" si="120"/>
        <v>751.66666666666663</v>
      </c>
    </row>
    <row r="405" spans="1:20" ht="15.75">
      <c r="A405" s="8">
        <f t="shared" si="116"/>
        <v>20</v>
      </c>
      <c r="B405" s="8">
        <v>775</v>
      </c>
      <c r="D405" s="8">
        <f t="shared" si="113"/>
        <v>1630</v>
      </c>
      <c r="J405" s="8">
        <f t="shared" si="119"/>
        <v>3880</v>
      </c>
      <c r="S405">
        <f t="shared" si="115"/>
        <v>20</v>
      </c>
      <c r="T405" s="6">
        <f t="shared" si="120"/>
        <v>761.66666666666663</v>
      </c>
    </row>
    <row r="406" spans="1:20" ht="15.75">
      <c r="A406" s="8">
        <f t="shared" si="116"/>
        <v>30</v>
      </c>
      <c r="B406" s="8">
        <v>780</v>
      </c>
      <c r="D406" s="8">
        <f t="shared" si="113"/>
        <v>1645</v>
      </c>
      <c r="J406" s="8">
        <f t="shared" si="119"/>
        <v>3890</v>
      </c>
      <c r="S406">
        <f t="shared" si="115"/>
        <v>30</v>
      </c>
      <c r="T406" s="6">
        <f t="shared" si="120"/>
        <v>771.66666666666663</v>
      </c>
    </row>
    <row r="407" spans="1:20" ht="15.75">
      <c r="A407" s="8">
        <f t="shared" si="116"/>
        <v>40</v>
      </c>
      <c r="B407" s="8">
        <v>785</v>
      </c>
      <c r="D407" s="8">
        <f t="shared" si="113"/>
        <v>1660</v>
      </c>
      <c r="J407" s="8">
        <f t="shared" si="119"/>
        <v>3900</v>
      </c>
      <c r="S407">
        <f t="shared" si="115"/>
        <v>40</v>
      </c>
      <c r="T407" s="6">
        <f t="shared" si="120"/>
        <v>781.66666666666663</v>
      </c>
    </row>
    <row r="408" spans="1:20" ht="15.75">
      <c r="A408" s="8">
        <f t="shared" si="116"/>
        <v>50</v>
      </c>
      <c r="B408" s="8">
        <v>790</v>
      </c>
      <c r="D408" s="8">
        <f t="shared" si="113"/>
        <v>1675</v>
      </c>
      <c r="J408" s="8">
        <f t="shared" si="119"/>
        <v>3910</v>
      </c>
      <c r="S408">
        <f t="shared" si="115"/>
        <v>50</v>
      </c>
      <c r="T408" s="6">
        <f t="shared" si="120"/>
        <v>791.66666666666663</v>
      </c>
    </row>
    <row r="409" spans="1:20" ht="15.75">
      <c r="A409" s="8">
        <f t="shared" si="116"/>
        <v>60</v>
      </c>
      <c r="B409" s="8">
        <v>795</v>
      </c>
      <c r="D409" s="8">
        <f t="shared" si="113"/>
        <v>1690</v>
      </c>
      <c r="J409" s="8">
        <f t="shared" si="119"/>
        <v>3920</v>
      </c>
      <c r="S409">
        <f t="shared" si="115"/>
        <v>60</v>
      </c>
      <c r="T409" s="6">
        <f t="shared" si="120"/>
        <v>801.66666666666663</v>
      </c>
    </row>
    <row r="410" spans="1:20" ht="15.75">
      <c r="A410" s="8">
        <f t="shared" si="116"/>
        <v>70</v>
      </c>
      <c r="B410" s="8">
        <v>800</v>
      </c>
      <c r="D410" s="8">
        <f t="shared" si="113"/>
        <v>1705</v>
      </c>
      <c r="J410" s="8">
        <f t="shared" si="119"/>
        <v>3930</v>
      </c>
      <c r="S410">
        <f t="shared" si="115"/>
        <v>70</v>
      </c>
      <c r="T410" s="6">
        <f t="shared" si="120"/>
        <v>811.66666666666663</v>
      </c>
    </row>
    <row r="411" spans="1:20" ht="15.75">
      <c r="A411" s="8">
        <f t="shared" si="116"/>
        <v>80</v>
      </c>
      <c r="B411" s="8">
        <v>800</v>
      </c>
      <c r="C411" t="s">
        <v>72</v>
      </c>
      <c r="D411" s="8">
        <f t="shared" si="113"/>
        <v>1720</v>
      </c>
      <c r="J411" s="8">
        <f t="shared" si="119"/>
        <v>3940</v>
      </c>
      <c r="S411">
        <f t="shared" si="115"/>
        <v>80</v>
      </c>
      <c r="T411" s="6">
        <f t="shared" si="120"/>
        <v>820</v>
      </c>
    </row>
    <row r="412" spans="1:20" ht="15.75">
      <c r="A412" s="8">
        <f t="shared" si="116"/>
        <v>90</v>
      </c>
      <c r="B412" s="8">
        <v>800</v>
      </c>
      <c r="C412" t="s">
        <v>70</v>
      </c>
      <c r="D412" s="8">
        <f t="shared" si="113"/>
        <v>1735</v>
      </c>
      <c r="E412" t="s">
        <v>126</v>
      </c>
      <c r="J412" s="8">
        <f t="shared" si="119"/>
        <v>3950</v>
      </c>
      <c r="K412" t="s">
        <v>200</v>
      </c>
      <c r="S412">
        <f t="shared" si="115"/>
        <v>90</v>
      </c>
      <c r="T412" s="6">
        <f t="shared" si="120"/>
        <v>828.33333333333337</v>
      </c>
    </row>
    <row r="413" spans="1:20" ht="15.75">
      <c r="A413" s="8">
        <f t="shared" si="116"/>
        <v>100</v>
      </c>
      <c r="B413" s="8">
        <f>B412-40</f>
        <v>760</v>
      </c>
      <c r="D413" s="8">
        <f t="shared" si="113"/>
        <v>1750</v>
      </c>
      <c r="E413" t="s">
        <v>127</v>
      </c>
      <c r="J413" s="8">
        <f t="shared" si="119"/>
        <v>3960</v>
      </c>
      <c r="K413" t="s">
        <v>15</v>
      </c>
      <c r="S413">
        <f t="shared" si="115"/>
        <v>100</v>
      </c>
      <c r="T413" s="6">
        <f t="shared" si="120"/>
        <v>823.33333333333337</v>
      </c>
    </row>
    <row r="414" spans="1:20" ht="15.75">
      <c r="A414" s="8">
        <f t="shared" si="116"/>
        <v>110</v>
      </c>
      <c r="B414" s="8">
        <f t="shared" ref="B414:B425" si="121">B413-40</f>
        <v>720</v>
      </c>
      <c r="D414" s="8">
        <f>D413-10</f>
        <v>1740</v>
      </c>
      <c r="E414" t="s">
        <v>128</v>
      </c>
      <c r="J414" s="8">
        <f t="shared" si="119"/>
        <v>3970</v>
      </c>
      <c r="K414" t="s">
        <v>55</v>
      </c>
      <c r="S414">
        <f t="shared" si="115"/>
        <v>110</v>
      </c>
      <c r="T414" s="6">
        <f t="shared" si="120"/>
        <v>810</v>
      </c>
    </row>
    <row r="415" spans="1:20" ht="15.75">
      <c r="A415" s="8">
        <f t="shared" si="116"/>
        <v>120</v>
      </c>
      <c r="B415" s="8">
        <f t="shared" si="121"/>
        <v>680</v>
      </c>
      <c r="C415" s="3" t="s">
        <v>21</v>
      </c>
      <c r="D415" s="8">
        <f t="shared" ref="D415:D427" si="122">D414-10</f>
        <v>1730</v>
      </c>
      <c r="E415" s="3" t="s">
        <v>21</v>
      </c>
      <c r="G415" s="3" t="s">
        <v>21</v>
      </c>
      <c r="I415" s="3" t="s">
        <v>21</v>
      </c>
      <c r="J415" s="8">
        <f>J414</f>
        <v>3970</v>
      </c>
      <c r="K415" s="3" t="s">
        <v>21</v>
      </c>
      <c r="M415" s="3" t="s">
        <v>21</v>
      </c>
      <c r="O415" s="3" t="s">
        <v>21</v>
      </c>
      <c r="Q415" s="3" t="s">
        <v>21</v>
      </c>
      <c r="S415">
        <f t="shared" si="115"/>
        <v>120</v>
      </c>
      <c r="T415" s="6">
        <f t="shared" si="120"/>
        <v>793.33333333333337</v>
      </c>
    </row>
    <row r="416" spans="1:20" ht="15.75">
      <c r="A416" s="8">
        <f t="shared" si="116"/>
        <v>130</v>
      </c>
      <c r="B416" s="8">
        <f t="shared" si="121"/>
        <v>640</v>
      </c>
      <c r="C416" t="s">
        <v>19</v>
      </c>
      <c r="D416" s="8">
        <f t="shared" si="122"/>
        <v>1720</v>
      </c>
      <c r="E416" t="s">
        <v>19</v>
      </c>
      <c r="G416" t="s">
        <v>19</v>
      </c>
      <c r="I416" t="s">
        <v>19</v>
      </c>
      <c r="J416" s="8">
        <f t="shared" ref="J416:J421" si="123">J415</f>
        <v>3970</v>
      </c>
      <c r="K416" t="s">
        <v>19</v>
      </c>
      <c r="M416" t="s">
        <v>19</v>
      </c>
      <c r="O416" t="s">
        <v>19</v>
      </c>
      <c r="Q416" t="s">
        <v>19</v>
      </c>
      <c r="S416">
        <f t="shared" si="115"/>
        <v>130</v>
      </c>
      <c r="T416" s="6">
        <f t="shared" si="120"/>
        <v>776.66666666666663</v>
      </c>
    </row>
    <row r="417" spans="1:20" ht="15.75">
      <c r="A417" s="8">
        <f t="shared" si="116"/>
        <v>140</v>
      </c>
      <c r="B417" s="8">
        <f t="shared" si="121"/>
        <v>600</v>
      </c>
      <c r="C417" t="s">
        <v>15</v>
      </c>
      <c r="D417" s="8">
        <f t="shared" si="122"/>
        <v>1710</v>
      </c>
      <c r="E417" t="s">
        <v>15</v>
      </c>
      <c r="G417" t="s">
        <v>15</v>
      </c>
      <c r="I417" t="s">
        <v>15</v>
      </c>
      <c r="J417" s="8">
        <f t="shared" si="123"/>
        <v>3970</v>
      </c>
      <c r="K417" t="s">
        <v>15</v>
      </c>
      <c r="M417" t="s">
        <v>15</v>
      </c>
      <c r="O417" t="s">
        <v>15</v>
      </c>
      <c r="Q417" t="s">
        <v>15</v>
      </c>
      <c r="S417">
        <f t="shared" si="115"/>
        <v>140</v>
      </c>
      <c r="T417" s="6">
        <f t="shared" si="120"/>
        <v>760</v>
      </c>
    </row>
    <row r="418" spans="1:20" ht="15.75">
      <c r="A418" s="8">
        <f t="shared" si="116"/>
        <v>150</v>
      </c>
      <c r="B418" s="8">
        <f t="shared" si="121"/>
        <v>560</v>
      </c>
      <c r="D418" s="8">
        <f t="shared" si="122"/>
        <v>1700</v>
      </c>
      <c r="J418" s="8">
        <f t="shared" si="123"/>
        <v>3970</v>
      </c>
      <c r="S418">
        <f t="shared" si="115"/>
        <v>150</v>
      </c>
      <c r="T418" s="6">
        <f t="shared" si="120"/>
        <v>743.33333333333337</v>
      </c>
    </row>
    <row r="419" spans="1:20" ht="15.75">
      <c r="A419" s="8">
        <f t="shared" si="116"/>
        <v>160</v>
      </c>
      <c r="B419" s="8">
        <f t="shared" si="121"/>
        <v>520</v>
      </c>
      <c r="D419" s="8">
        <f t="shared" si="122"/>
        <v>1690</v>
      </c>
      <c r="J419" s="8">
        <f t="shared" si="123"/>
        <v>3970</v>
      </c>
      <c r="K419" t="s">
        <v>38</v>
      </c>
      <c r="S419">
        <f t="shared" si="115"/>
        <v>160</v>
      </c>
      <c r="T419" s="6">
        <f t="shared" si="120"/>
        <v>726.66666666666663</v>
      </c>
    </row>
    <row r="420" spans="1:20" ht="15.75">
      <c r="A420" s="8">
        <f t="shared" si="116"/>
        <v>170</v>
      </c>
      <c r="B420" s="8">
        <f t="shared" si="121"/>
        <v>480</v>
      </c>
      <c r="D420" s="8">
        <f t="shared" si="122"/>
        <v>1680</v>
      </c>
      <c r="J420" s="8">
        <f t="shared" si="123"/>
        <v>3970</v>
      </c>
      <c r="K420" t="s">
        <v>201</v>
      </c>
      <c r="S420">
        <f t="shared" si="115"/>
        <v>170</v>
      </c>
      <c r="T420" s="6">
        <f t="shared" si="120"/>
        <v>710</v>
      </c>
    </row>
    <row r="421" spans="1:20" ht="15.75">
      <c r="A421" s="8">
        <f t="shared" si="116"/>
        <v>180</v>
      </c>
      <c r="B421" s="8">
        <f t="shared" si="121"/>
        <v>440</v>
      </c>
      <c r="D421" s="8">
        <f t="shared" si="122"/>
        <v>1670</v>
      </c>
      <c r="J421" s="8">
        <f t="shared" si="123"/>
        <v>3970</v>
      </c>
      <c r="K421" t="s">
        <v>55</v>
      </c>
      <c r="S421">
        <f t="shared" si="115"/>
        <v>180</v>
      </c>
      <c r="T421" s="6">
        <f t="shared" si="120"/>
        <v>693.33333333333337</v>
      </c>
    </row>
    <row r="422" spans="1:20" ht="15.75">
      <c r="A422" s="8">
        <f t="shared" si="116"/>
        <v>190</v>
      </c>
      <c r="B422" s="8">
        <f t="shared" si="121"/>
        <v>400</v>
      </c>
      <c r="D422" s="8">
        <f t="shared" si="122"/>
        <v>1660</v>
      </c>
      <c r="J422" s="8">
        <f>J421-10</f>
        <v>3960</v>
      </c>
      <c r="S422">
        <f t="shared" si="115"/>
        <v>190</v>
      </c>
      <c r="T422" s="6">
        <f t="shared" si="120"/>
        <v>673.33333333333337</v>
      </c>
    </row>
    <row r="423" spans="1:20" ht="15.75">
      <c r="A423" s="8">
        <f t="shared" si="116"/>
        <v>200</v>
      </c>
      <c r="B423" s="8">
        <f t="shared" si="121"/>
        <v>360</v>
      </c>
      <c r="C423" t="s">
        <v>38</v>
      </c>
      <c r="D423" s="8">
        <f t="shared" si="122"/>
        <v>1650</v>
      </c>
      <c r="J423" s="8">
        <f t="shared" ref="J423:J426" si="124">J422-10</f>
        <v>3950</v>
      </c>
      <c r="S423">
        <f t="shared" si="115"/>
        <v>200</v>
      </c>
      <c r="T423" s="6">
        <f t="shared" si="120"/>
        <v>653.33333333333337</v>
      </c>
    </row>
    <row r="424" spans="1:20" ht="15.75">
      <c r="A424" s="8">
        <f t="shared" si="116"/>
        <v>210</v>
      </c>
      <c r="B424" s="8">
        <f t="shared" si="121"/>
        <v>320</v>
      </c>
      <c r="C424" t="s">
        <v>73</v>
      </c>
      <c r="D424" s="8">
        <f t="shared" si="122"/>
        <v>1640</v>
      </c>
      <c r="J424" s="8">
        <f t="shared" si="124"/>
        <v>3940</v>
      </c>
      <c r="S424">
        <f t="shared" si="115"/>
        <v>210</v>
      </c>
      <c r="T424" s="6">
        <f t="shared" si="120"/>
        <v>633.33333333333337</v>
      </c>
    </row>
    <row r="425" spans="1:20" ht="15.75">
      <c r="A425" s="8">
        <f t="shared" si="116"/>
        <v>220</v>
      </c>
      <c r="B425" s="8">
        <f t="shared" si="121"/>
        <v>280</v>
      </c>
      <c r="C425" t="s">
        <v>55</v>
      </c>
      <c r="D425" s="8">
        <f t="shared" si="122"/>
        <v>1630</v>
      </c>
      <c r="J425" s="8">
        <f t="shared" si="124"/>
        <v>3930</v>
      </c>
      <c r="S425">
        <f t="shared" si="115"/>
        <v>220</v>
      </c>
      <c r="T425" s="6">
        <f t="shared" si="120"/>
        <v>613.33333333333337</v>
      </c>
    </row>
    <row r="426" spans="1:20" ht="15.75">
      <c r="A426" s="8">
        <f t="shared" si="116"/>
        <v>230</v>
      </c>
      <c r="B426" s="8">
        <v>280</v>
      </c>
      <c r="D426" s="8">
        <f t="shared" si="122"/>
        <v>1620</v>
      </c>
      <c r="J426" s="8">
        <f t="shared" si="124"/>
        <v>3920</v>
      </c>
      <c r="S426">
        <f t="shared" si="115"/>
        <v>230</v>
      </c>
      <c r="T426" s="6">
        <f t="shared" si="120"/>
        <v>606.66666666666663</v>
      </c>
    </row>
    <row r="427" spans="1:20" ht="15.75">
      <c r="A427" s="8">
        <f t="shared" si="116"/>
        <v>240</v>
      </c>
      <c r="B427" s="8">
        <v>280</v>
      </c>
      <c r="C427" t="s">
        <v>74</v>
      </c>
      <c r="D427" s="8">
        <f t="shared" si="122"/>
        <v>1610</v>
      </c>
      <c r="J427" s="8">
        <f>J426-50</f>
        <v>3870</v>
      </c>
      <c r="K427" t="s">
        <v>202</v>
      </c>
      <c r="S427">
        <f t="shared" si="115"/>
        <v>240</v>
      </c>
      <c r="T427" s="6">
        <f t="shared" si="120"/>
        <v>586.66666666666663</v>
      </c>
    </row>
    <row r="428" spans="1:20" ht="15.75">
      <c r="A428" s="8">
        <f t="shared" si="116"/>
        <v>250</v>
      </c>
      <c r="B428" s="8">
        <v>280</v>
      </c>
      <c r="C428" t="s">
        <v>75</v>
      </c>
      <c r="D428" s="8">
        <f>D427-10</f>
        <v>1600</v>
      </c>
      <c r="E428" t="s">
        <v>55</v>
      </c>
      <c r="J428" s="8">
        <f t="shared" ref="J428:J432" si="125">J427-50</f>
        <v>3820</v>
      </c>
      <c r="K428" t="s">
        <v>203</v>
      </c>
      <c r="S428">
        <f t="shared" si="115"/>
        <v>250</v>
      </c>
      <c r="T428" s="6">
        <f t="shared" si="120"/>
        <v>566.66666666666663</v>
      </c>
    </row>
    <row r="429" spans="1:20" ht="15.75">
      <c r="A429" s="8">
        <f t="shared" si="116"/>
        <v>260</v>
      </c>
      <c r="B429" s="8">
        <v>280</v>
      </c>
      <c r="C429" t="s">
        <v>58</v>
      </c>
      <c r="D429" s="8">
        <f>D428+5</f>
        <v>1605</v>
      </c>
      <c r="E429" t="s">
        <v>129</v>
      </c>
      <c r="J429" s="8">
        <f t="shared" si="125"/>
        <v>3770</v>
      </c>
      <c r="K429" t="s">
        <v>204</v>
      </c>
      <c r="S429">
        <f t="shared" si="115"/>
        <v>260</v>
      </c>
      <c r="T429" s="6">
        <f t="shared" si="120"/>
        <v>551.66666666666663</v>
      </c>
    </row>
    <row r="430" spans="1:20" ht="15.75">
      <c r="A430" s="8">
        <f t="shared" si="116"/>
        <v>270</v>
      </c>
      <c r="B430" s="8">
        <v>280</v>
      </c>
      <c r="D430" s="8">
        <f t="shared" ref="D430:D466" si="126">D429+5</f>
        <v>1610</v>
      </c>
      <c r="E430" t="s">
        <v>130</v>
      </c>
      <c r="J430" s="8">
        <f t="shared" si="125"/>
        <v>3720</v>
      </c>
      <c r="K430" t="s">
        <v>55</v>
      </c>
      <c r="S430">
        <f t="shared" si="115"/>
        <v>270</v>
      </c>
      <c r="T430" s="6">
        <f t="shared" si="120"/>
        <v>536.66666666666663</v>
      </c>
    </row>
    <row r="431" spans="1:20" ht="15.75">
      <c r="A431" s="8">
        <f t="shared" si="116"/>
        <v>280</v>
      </c>
      <c r="B431" s="8">
        <v>280</v>
      </c>
      <c r="C431" t="s">
        <v>55</v>
      </c>
      <c r="D431" s="8">
        <f t="shared" si="126"/>
        <v>1615</v>
      </c>
      <c r="E431" t="s">
        <v>131</v>
      </c>
      <c r="J431" s="8">
        <f t="shared" si="125"/>
        <v>3670</v>
      </c>
      <c r="S431">
        <f t="shared" si="115"/>
        <v>280</v>
      </c>
      <c r="T431" s="6">
        <f t="shared" si="120"/>
        <v>521.66666666666663</v>
      </c>
    </row>
    <row r="432" spans="1:20" ht="15.75">
      <c r="A432" s="8">
        <f t="shared" si="116"/>
        <v>290</v>
      </c>
      <c r="B432" s="8">
        <v>300</v>
      </c>
      <c r="C432" t="s">
        <v>76</v>
      </c>
      <c r="D432" s="8">
        <f t="shared" si="126"/>
        <v>1620</v>
      </c>
      <c r="E432" t="s">
        <v>132</v>
      </c>
      <c r="J432" s="8">
        <f t="shared" si="125"/>
        <v>3620</v>
      </c>
      <c r="S432">
        <f t="shared" si="115"/>
        <v>290</v>
      </c>
      <c r="T432" s="6">
        <f t="shared" si="120"/>
        <v>513.33333333333337</v>
      </c>
    </row>
    <row r="433" spans="1:20" ht="15.75">
      <c r="A433" s="8">
        <f t="shared" si="116"/>
        <v>300</v>
      </c>
      <c r="B433" s="8">
        <v>320</v>
      </c>
      <c r="C433" t="s">
        <v>77</v>
      </c>
      <c r="D433" s="8">
        <f t="shared" si="126"/>
        <v>1625</v>
      </c>
      <c r="E433" t="s">
        <v>133</v>
      </c>
      <c r="J433" s="8">
        <f>J432+30</f>
        <v>3650</v>
      </c>
      <c r="S433">
        <f t="shared" si="115"/>
        <v>300</v>
      </c>
      <c r="T433" s="6">
        <f t="shared" si="120"/>
        <v>531.66666666666663</v>
      </c>
    </row>
    <row r="434" spans="1:20" ht="15.75">
      <c r="A434" s="8">
        <f t="shared" si="116"/>
        <v>310</v>
      </c>
      <c r="B434" s="8">
        <v>340</v>
      </c>
      <c r="D434" s="8">
        <f t="shared" si="126"/>
        <v>1630</v>
      </c>
      <c r="J434" s="8">
        <f t="shared" ref="J434:J438" si="127">J433+30</f>
        <v>3680</v>
      </c>
      <c r="S434">
        <f t="shared" si="115"/>
        <v>310</v>
      </c>
      <c r="T434" s="6">
        <f t="shared" si="120"/>
        <v>550</v>
      </c>
    </row>
    <row r="435" spans="1:20" ht="15.75">
      <c r="A435" s="8">
        <f t="shared" si="116"/>
        <v>320</v>
      </c>
      <c r="B435" s="8">
        <v>360</v>
      </c>
      <c r="D435" s="8">
        <f t="shared" si="126"/>
        <v>1635</v>
      </c>
      <c r="J435" s="8">
        <f t="shared" si="127"/>
        <v>3710</v>
      </c>
      <c r="S435">
        <f t="shared" si="115"/>
        <v>320</v>
      </c>
      <c r="T435" s="6">
        <f t="shared" si="120"/>
        <v>568.33333333333337</v>
      </c>
    </row>
    <row r="436" spans="1:20" ht="15.75">
      <c r="A436" s="8">
        <f t="shared" si="116"/>
        <v>330</v>
      </c>
      <c r="B436" s="8">
        <v>355</v>
      </c>
      <c r="D436" s="8">
        <f t="shared" si="126"/>
        <v>1640</v>
      </c>
      <c r="J436" s="8">
        <f t="shared" si="127"/>
        <v>3740</v>
      </c>
      <c r="S436">
        <f t="shared" si="115"/>
        <v>330</v>
      </c>
      <c r="T436" s="6">
        <f t="shared" si="120"/>
        <v>578.33333333333337</v>
      </c>
    </row>
    <row r="437" spans="1:20" ht="15.75">
      <c r="A437" s="8">
        <f t="shared" si="116"/>
        <v>340</v>
      </c>
      <c r="B437" s="8">
        <v>350</v>
      </c>
      <c r="D437" s="8">
        <f t="shared" si="126"/>
        <v>1645</v>
      </c>
      <c r="J437" s="8">
        <f t="shared" si="127"/>
        <v>3770</v>
      </c>
      <c r="S437">
        <f t="shared" si="115"/>
        <v>340</v>
      </c>
      <c r="T437" s="6">
        <f t="shared" si="120"/>
        <v>588.33333333333337</v>
      </c>
    </row>
    <row r="438" spans="1:20" ht="15.75">
      <c r="A438" s="8">
        <f t="shared" si="116"/>
        <v>350</v>
      </c>
      <c r="B438" s="8">
        <v>345</v>
      </c>
      <c r="D438" s="8">
        <f t="shared" si="126"/>
        <v>1650</v>
      </c>
      <c r="J438" s="8">
        <f t="shared" si="127"/>
        <v>3800</v>
      </c>
      <c r="S438">
        <f t="shared" si="115"/>
        <v>350</v>
      </c>
      <c r="T438" s="6">
        <f t="shared" si="120"/>
        <v>598.33333333333337</v>
      </c>
    </row>
    <row r="439" spans="1:20" ht="15.75">
      <c r="A439" s="8">
        <f t="shared" si="116"/>
        <v>360</v>
      </c>
      <c r="B439" s="8">
        <v>340</v>
      </c>
      <c r="D439" s="8">
        <f t="shared" si="126"/>
        <v>1655</v>
      </c>
      <c r="J439" s="8">
        <f>J438-10</f>
        <v>3790</v>
      </c>
      <c r="S439">
        <f t="shared" si="115"/>
        <v>360</v>
      </c>
      <c r="T439" s="6">
        <f t="shared" si="120"/>
        <v>595</v>
      </c>
    </row>
    <row r="440" spans="1:20" ht="15.75">
      <c r="A440" s="8">
        <f t="shared" si="116"/>
        <v>370</v>
      </c>
      <c r="B440" s="8">
        <v>335</v>
      </c>
      <c r="D440" s="8">
        <f t="shared" si="126"/>
        <v>1660</v>
      </c>
      <c r="J440" s="8">
        <f t="shared" ref="J440:J442" si="128">J439-10</f>
        <v>3780</v>
      </c>
      <c r="S440">
        <f t="shared" si="115"/>
        <v>370</v>
      </c>
      <c r="T440" s="6">
        <f t="shared" si="120"/>
        <v>591.66666666666663</v>
      </c>
    </row>
    <row r="441" spans="1:20" ht="15.75">
      <c r="A441" s="8">
        <f t="shared" si="116"/>
        <v>380</v>
      </c>
      <c r="B441" s="8">
        <v>330</v>
      </c>
      <c r="D441" s="8">
        <f t="shared" si="126"/>
        <v>1665</v>
      </c>
      <c r="J441" s="8">
        <f t="shared" si="128"/>
        <v>3770</v>
      </c>
      <c r="K441" t="s">
        <v>199</v>
      </c>
      <c r="S441">
        <f t="shared" si="115"/>
        <v>380</v>
      </c>
      <c r="T441" s="6">
        <f t="shared" si="120"/>
        <v>588.33333333333337</v>
      </c>
    </row>
    <row r="442" spans="1:20" ht="15.75">
      <c r="A442" s="8">
        <f t="shared" si="116"/>
        <v>390</v>
      </c>
      <c r="B442" s="8">
        <v>325</v>
      </c>
      <c r="D442" s="8">
        <f t="shared" si="126"/>
        <v>1670</v>
      </c>
      <c r="J442" s="8">
        <f t="shared" si="128"/>
        <v>3760</v>
      </c>
      <c r="K442" t="s">
        <v>205</v>
      </c>
      <c r="L442" s="8">
        <v>3580</v>
      </c>
      <c r="M442" t="s">
        <v>55</v>
      </c>
      <c r="S442">
        <f t="shared" si="115"/>
        <v>390</v>
      </c>
      <c r="T442" s="6">
        <f>(B442+D442+J442+L442-7000)/4</f>
        <v>583.75</v>
      </c>
    </row>
    <row r="443" spans="1:20" ht="15.75">
      <c r="A443" s="8">
        <f t="shared" si="116"/>
        <v>400</v>
      </c>
      <c r="B443" s="8">
        <v>320</v>
      </c>
      <c r="C443" t="s">
        <v>38</v>
      </c>
      <c r="D443" s="8">
        <f t="shared" si="126"/>
        <v>1675</v>
      </c>
      <c r="J443" s="8">
        <f>J442-90</f>
        <v>3670</v>
      </c>
      <c r="K443" t="s">
        <v>55</v>
      </c>
      <c r="L443" s="8">
        <f>L442+9</f>
        <v>3589</v>
      </c>
      <c r="M443" t="s">
        <v>39</v>
      </c>
      <c r="S443">
        <f t="shared" si="115"/>
        <v>400</v>
      </c>
      <c r="T443" s="6">
        <f t="shared" ref="T443:T451" si="129">(B443+D443+J443+L443-7000)/4</f>
        <v>563.5</v>
      </c>
    </row>
    <row r="444" spans="1:20" ht="15.75">
      <c r="A444" s="8">
        <f t="shared" si="116"/>
        <v>410</v>
      </c>
      <c r="B444" s="8">
        <v>315</v>
      </c>
      <c r="C444" t="s">
        <v>77</v>
      </c>
      <c r="D444" s="8">
        <f t="shared" si="126"/>
        <v>1680</v>
      </c>
      <c r="J444" s="8">
        <f>J443-90</f>
        <v>3580</v>
      </c>
      <c r="K444" t="s">
        <v>206</v>
      </c>
      <c r="L444" s="8">
        <f t="shared" ref="L444:L466" si="130">L443+9</f>
        <v>3598</v>
      </c>
      <c r="M444" t="s">
        <v>211</v>
      </c>
      <c r="S444">
        <f t="shared" si="115"/>
        <v>410</v>
      </c>
      <c r="T444" s="6">
        <f t="shared" si="129"/>
        <v>543.25</v>
      </c>
    </row>
    <row r="445" spans="1:20" ht="15.75">
      <c r="A445" s="8">
        <f t="shared" si="116"/>
        <v>420</v>
      </c>
      <c r="B445" s="8">
        <v>310</v>
      </c>
      <c r="C445" t="s">
        <v>55</v>
      </c>
      <c r="D445" s="8">
        <f t="shared" si="126"/>
        <v>1685</v>
      </c>
      <c r="J445" s="8">
        <f>J444+10</f>
        <v>3590</v>
      </c>
      <c r="K445" t="s">
        <v>207</v>
      </c>
      <c r="L445" s="8">
        <f t="shared" si="130"/>
        <v>3607</v>
      </c>
      <c r="M445" t="s">
        <v>199</v>
      </c>
      <c r="S445">
        <f t="shared" si="115"/>
        <v>420</v>
      </c>
      <c r="T445" s="6">
        <f t="shared" si="129"/>
        <v>548</v>
      </c>
    </row>
    <row r="446" spans="1:20" ht="15.75">
      <c r="A446" s="8">
        <f t="shared" si="116"/>
        <v>430</v>
      </c>
      <c r="B446" s="8">
        <v>340</v>
      </c>
      <c r="C446" t="s">
        <v>39</v>
      </c>
      <c r="D446" s="8">
        <f t="shared" si="126"/>
        <v>1690</v>
      </c>
      <c r="J446" s="8">
        <f t="shared" ref="J446:J448" si="131">J445+10</f>
        <v>3600</v>
      </c>
      <c r="L446" s="8">
        <f t="shared" si="130"/>
        <v>3616</v>
      </c>
      <c r="S446">
        <f t="shared" si="115"/>
        <v>430</v>
      </c>
      <c r="T446" s="6">
        <f t="shared" si="129"/>
        <v>561.5</v>
      </c>
    </row>
    <row r="447" spans="1:20" ht="15.75">
      <c r="A447" s="8">
        <f t="shared" si="116"/>
        <v>440</v>
      </c>
      <c r="B447" s="8">
        <v>370</v>
      </c>
      <c r="C447" t="s">
        <v>78</v>
      </c>
      <c r="D447" s="8">
        <f t="shared" si="126"/>
        <v>1695</v>
      </c>
      <c r="J447" s="8">
        <f t="shared" si="131"/>
        <v>3610</v>
      </c>
      <c r="L447" s="8">
        <f t="shared" si="130"/>
        <v>3625</v>
      </c>
      <c r="S447">
        <f t="shared" si="115"/>
        <v>440</v>
      </c>
      <c r="T447" s="6">
        <f t="shared" si="129"/>
        <v>575</v>
      </c>
    </row>
    <row r="448" spans="1:20" ht="15.75">
      <c r="A448" s="8">
        <f t="shared" si="116"/>
        <v>450</v>
      </c>
      <c r="B448" s="8">
        <v>400</v>
      </c>
      <c r="C448" t="s">
        <v>79</v>
      </c>
      <c r="D448" s="8">
        <f t="shared" si="126"/>
        <v>1700</v>
      </c>
      <c r="J448" s="8">
        <f t="shared" si="131"/>
        <v>3620</v>
      </c>
      <c r="K448" t="s">
        <v>208</v>
      </c>
      <c r="L448" s="8">
        <f t="shared" si="130"/>
        <v>3634</v>
      </c>
      <c r="S448">
        <f t="shared" si="115"/>
        <v>450</v>
      </c>
      <c r="T448" s="6">
        <f t="shared" si="129"/>
        <v>588.5</v>
      </c>
    </row>
    <row r="449" spans="1:20" ht="15.75">
      <c r="A449" s="8">
        <f t="shared" si="116"/>
        <v>460</v>
      </c>
      <c r="B449" s="8">
        <v>430</v>
      </c>
      <c r="C449" t="s">
        <v>80</v>
      </c>
      <c r="D449" s="8">
        <f t="shared" si="126"/>
        <v>1705</v>
      </c>
      <c r="J449" s="8">
        <f>J448-170</f>
        <v>3450</v>
      </c>
      <c r="K449" t="s">
        <v>209</v>
      </c>
      <c r="L449" s="8">
        <f t="shared" si="130"/>
        <v>3643</v>
      </c>
      <c r="S449">
        <f t="shared" si="115"/>
        <v>460</v>
      </c>
      <c r="T449" s="6">
        <f t="shared" si="129"/>
        <v>557</v>
      </c>
    </row>
    <row r="450" spans="1:20" ht="15.75">
      <c r="A450" s="8">
        <f t="shared" si="116"/>
        <v>470</v>
      </c>
      <c r="B450" s="8">
        <v>430</v>
      </c>
      <c r="C450" t="s">
        <v>81</v>
      </c>
      <c r="D450" s="8">
        <f t="shared" si="126"/>
        <v>1710</v>
      </c>
      <c r="J450" s="8">
        <f>J449-200</f>
        <v>3250</v>
      </c>
      <c r="K450" t="s">
        <v>210</v>
      </c>
      <c r="L450" s="8">
        <f t="shared" si="130"/>
        <v>3652</v>
      </c>
      <c r="S450">
        <f t="shared" si="115"/>
        <v>470</v>
      </c>
      <c r="T450" s="6">
        <f t="shared" si="129"/>
        <v>510.5</v>
      </c>
    </row>
    <row r="451" spans="1:20" ht="15.75">
      <c r="A451" s="8">
        <f t="shared" si="116"/>
        <v>480</v>
      </c>
      <c r="B451" s="8">
        <v>430</v>
      </c>
      <c r="D451" s="8">
        <f t="shared" si="126"/>
        <v>1715</v>
      </c>
      <c r="J451" s="8">
        <f>J450-200</f>
        <v>3050</v>
      </c>
      <c r="K451" t="s">
        <v>55</v>
      </c>
      <c r="L451" s="8">
        <f t="shared" si="130"/>
        <v>3661</v>
      </c>
      <c r="S451">
        <f t="shared" si="115"/>
        <v>480</v>
      </c>
      <c r="T451" s="6">
        <f t="shared" si="129"/>
        <v>464</v>
      </c>
    </row>
    <row r="452" spans="1:20" ht="15.75">
      <c r="A452" s="8">
        <f t="shared" si="116"/>
        <v>490</v>
      </c>
      <c r="B452" s="8">
        <f>B451-8</f>
        <v>422</v>
      </c>
      <c r="D452" s="8">
        <f t="shared" si="126"/>
        <v>1720</v>
      </c>
      <c r="L452" s="8">
        <f t="shared" si="130"/>
        <v>3670</v>
      </c>
      <c r="S452">
        <f t="shared" ref="S452:S515" si="132">A452</f>
        <v>490</v>
      </c>
      <c r="T452" s="6">
        <f>(B452+D452+L452-4000)/3</f>
        <v>604</v>
      </c>
    </row>
    <row r="453" spans="1:20" ht="15.75">
      <c r="A453" s="8">
        <f t="shared" ref="A453:A516" si="133">A452+10</f>
        <v>500</v>
      </c>
      <c r="B453" s="8">
        <f t="shared" ref="B453:B461" si="134">B452-8</f>
        <v>414</v>
      </c>
      <c r="D453" s="8">
        <f t="shared" si="126"/>
        <v>1725</v>
      </c>
      <c r="L453" s="8">
        <f t="shared" si="130"/>
        <v>3679</v>
      </c>
      <c r="S453">
        <f t="shared" si="132"/>
        <v>500</v>
      </c>
      <c r="T453" s="6">
        <f t="shared" ref="T453:T502" si="135">(B453+D453+L453-4000)/3</f>
        <v>606</v>
      </c>
    </row>
    <row r="454" spans="1:20" ht="15.75">
      <c r="A454" s="8">
        <f t="shared" si="133"/>
        <v>510</v>
      </c>
      <c r="B454" s="8">
        <f t="shared" si="134"/>
        <v>406</v>
      </c>
      <c r="D454" s="8">
        <f t="shared" si="126"/>
        <v>1730</v>
      </c>
      <c r="L454" s="8">
        <f t="shared" si="130"/>
        <v>3688</v>
      </c>
      <c r="S454">
        <f t="shared" si="132"/>
        <v>510</v>
      </c>
      <c r="T454" s="6">
        <f t="shared" si="135"/>
        <v>608</v>
      </c>
    </row>
    <row r="455" spans="1:20" ht="15.75">
      <c r="A455" s="8">
        <f t="shared" si="133"/>
        <v>520</v>
      </c>
      <c r="B455" s="8">
        <f t="shared" si="134"/>
        <v>398</v>
      </c>
      <c r="D455" s="8">
        <f t="shared" si="126"/>
        <v>1735</v>
      </c>
      <c r="L455" s="8">
        <f t="shared" si="130"/>
        <v>3697</v>
      </c>
      <c r="S455">
        <f t="shared" si="132"/>
        <v>520</v>
      </c>
      <c r="T455" s="6">
        <f t="shared" si="135"/>
        <v>610</v>
      </c>
    </row>
    <row r="456" spans="1:20" ht="15.75">
      <c r="A456" s="8">
        <f t="shared" si="133"/>
        <v>530</v>
      </c>
      <c r="B456" s="8">
        <f t="shared" si="134"/>
        <v>390</v>
      </c>
      <c r="D456" s="8">
        <f t="shared" si="126"/>
        <v>1740</v>
      </c>
      <c r="L456" s="8">
        <f t="shared" si="130"/>
        <v>3706</v>
      </c>
      <c r="S456">
        <f t="shared" si="132"/>
        <v>530</v>
      </c>
      <c r="T456" s="6">
        <f t="shared" si="135"/>
        <v>612</v>
      </c>
    </row>
    <row r="457" spans="1:20" ht="15.75">
      <c r="A457" s="8">
        <f t="shared" si="133"/>
        <v>540</v>
      </c>
      <c r="B457" s="8">
        <f t="shared" si="134"/>
        <v>382</v>
      </c>
      <c r="C457" t="s">
        <v>38</v>
      </c>
      <c r="D457" s="8">
        <f t="shared" si="126"/>
        <v>1745</v>
      </c>
      <c r="L457" s="8">
        <f t="shared" si="130"/>
        <v>3715</v>
      </c>
      <c r="S457">
        <f t="shared" si="132"/>
        <v>540</v>
      </c>
      <c r="T457" s="6">
        <f t="shared" si="135"/>
        <v>614</v>
      </c>
    </row>
    <row r="458" spans="1:20" ht="15.75">
      <c r="A458" s="8">
        <f t="shared" si="133"/>
        <v>550</v>
      </c>
      <c r="B458" s="8">
        <f t="shared" si="134"/>
        <v>374</v>
      </c>
      <c r="C458" t="s">
        <v>78</v>
      </c>
      <c r="D458" s="8">
        <f t="shared" si="126"/>
        <v>1750</v>
      </c>
      <c r="L458" s="8">
        <f t="shared" si="130"/>
        <v>3724</v>
      </c>
      <c r="S458">
        <f t="shared" si="132"/>
        <v>550</v>
      </c>
      <c r="T458" s="6">
        <f t="shared" si="135"/>
        <v>616</v>
      </c>
    </row>
    <row r="459" spans="1:20" ht="15.75">
      <c r="A459" s="8">
        <f t="shared" si="133"/>
        <v>560</v>
      </c>
      <c r="B459" s="8">
        <f t="shared" si="134"/>
        <v>366</v>
      </c>
      <c r="C459" t="s">
        <v>79</v>
      </c>
      <c r="D459" s="8">
        <f t="shared" si="126"/>
        <v>1755</v>
      </c>
      <c r="L459" s="8">
        <f t="shared" si="130"/>
        <v>3733</v>
      </c>
      <c r="S459">
        <f t="shared" si="132"/>
        <v>560</v>
      </c>
      <c r="T459" s="6">
        <f t="shared" si="135"/>
        <v>618</v>
      </c>
    </row>
    <row r="460" spans="1:20" ht="15.75">
      <c r="A460" s="8">
        <f t="shared" si="133"/>
        <v>570</v>
      </c>
      <c r="B460" s="8">
        <f t="shared" si="134"/>
        <v>358</v>
      </c>
      <c r="C460" t="s">
        <v>80</v>
      </c>
      <c r="D460" s="8">
        <f t="shared" si="126"/>
        <v>1760</v>
      </c>
      <c r="L460" s="8">
        <f t="shared" si="130"/>
        <v>3742</v>
      </c>
      <c r="M460" t="s">
        <v>211</v>
      </c>
      <c r="S460">
        <f t="shared" si="132"/>
        <v>570</v>
      </c>
      <c r="T460" s="6">
        <f t="shared" si="135"/>
        <v>620</v>
      </c>
    </row>
    <row r="461" spans="1:20" ht="15.75">
      <c r="A461" s="8">
        <f t="shared" si="133"/>
        <v>580</v>
      </c>
      <c r="B461" s="8">
        <f t="shared" si="134"/>
        <v>350</v>
      </c>
      <c r="C461" t="s">
        <v>81</v>
      </c>
      <c r="D461" s="8">
        <f t="shared" si="126"/>
        <v>1765</v>
      </c>
      <c r="L461" s="8">
        <f t="shared" si="130"/>
        <v>3751</v>
      </c>
      <c r="M461" t="s">
        <v>212</v>
      </c>
      <c r="S461">
        <f t="shared" si="132"/>
        <v>580</v>
      </c>
      <c r="T461" s="6">
        <f t="shared" si="135"/>
        <v>622</v>
      </c>
    </row>
    <row r="462" spans="1:20" ht="15.75">
      <c r="A462" s="8">
        <f t="shared" si="133"/>
        <v>590</v>
      </c>
      <c r="B462" s="8">
        <v>350</v>
      </c>
      <c r="C462" t="s">
        <v>55</v>
      </c>
      <c r="D462" s="8">
        <f t="shared" si="126"/>
        <v>1770</v>
      </c>
      <c r="L462" s="8">
        <f t="shared" si="130"/>
        <v>3760</v>
      </c>
      <c r="M462" t="s">
        <v>47</v>
      </c>
      <c r="S462">
        <f t="shared" si="132"/>
        <v>590</v>
      </c>
      <c r="T462" s="6">
        <f t="shared" si="135"/>
        <v>626.66666666666663</v>
      </c>
    </row>
    <row r="463" spans="1:20" ht="15.75">
      <c r="A463" s="8">
        <f t="shared" si="133"/>
        <v>600</v>
      </c>
      <c r="B463" s="8">
        <v>380</v>
      </c>
      <c r="C463" t="s">
        <v>82</v>
      </c>
      <c r="D463" s="8">
        <f t="shared" si="126"/>
        <v>1775</v>
      </c>
      <c r="E463" t="s">
        <v>125</v>
      </c>
      <c r="L463" s="8">
        <f t="shared" si="130"/>
        <v>3769</v>
      </c>
      <c r="M463" t="s">
        <v>213</v>
      </c>
      <c r="S463">
        <f t="shared" si="132"/>
        <v>600</v>
      </c>
      <c r="T463" s="6">
        <f t="shared" si="135"/>
        <v>641.33333333333337</v>
      </c>
    </row>
    <row r="464" spans="1:20" ht="15.75">
      <c r="A464" s="8">
        <f t="shared" si="133"/>
        <v>610</v>
      </c>
      <c r="B464" s="8">
        <v>420</v>
      </c>
      <c r="C464" t="s">
        <v>33</v>
      </c>
      <c r="D464" s="8">
        <f t="shared" si="126"/>
        <v>1780</v>
      </c>
      <c r="E464" t="s">
        <v>134</v>
      </c>
      <c r="L464" s="8">
        <f t="shared" si="130"/>
        <v>3778</v>
      </c>
      <c r="S464">
        <f t="shared" si="132"/>
        <v>610</v>
      </c>
      <c r="T464" s="6">
        <f t="shared" si="135"/>
        <v>659.33333333333337</v>
      </c>
    </row>
    <row r="465" spans="1:20" ht="15.75">
      <c r="A465" s="8">
        <f t="shared" si="133"/>
        <v>620</v>
      </c>
      <c r="B465" s="8">
        <v>400</v>
      </c>
      <c r="C465" t="s">
        <v>55</v>
      </c>
      <c r="D465" s="8">
        <f t="shared" si="126"/>
        <v>1785</v>
      </c>
      <c r="E465" t="s">
        <v>135</v>
      </c>
      <c r="L465" s="8">
        <f t="shared" si="130"/>
        <v>3787</v>
      </c>
      <c r="M465" t="s">
        <v>55</v>
      </c>
      <c r="S465">
        <f t="shared" si="132"/>
        <v>620</v>
      </c>
      <c r="T465" s="6">
        <f t="shared" si="135"/>
        <v>657.33333333333337</v>
      </c>
    </row>
    <row r="466" spans="1:20" ht="15.75">
      <c r="A466" s="8">
        <f t="shared" si="133"/>
        <v>630</v>
      </c>
      <c r="B466" s="8">
        <v>600</v>
      </c>
      <c r="C466" s="3" t="s">
        <v>22</v>
      </c>
      <c r="D466" s="8">
        <f t="shared" si="126"/>
        <v>1790</v>
      </c>
      <c r="E466" s="3" t="s">
        <v>22</v>
      </c>
      <c r="G466" s="3" t="s">
        <v>22</v>
      </c>
      <c r="I466" s="3" t="s">
        <v>22</v>
      </c>
      <c r="K466" s="3" t="s">
        <v>22</v>
      </c>
      <c r="L466" s="8">
        <f t="shared" si="130"/>
        <v>3796</v>
      </c>
      <c r="M466" s="3" t="s">
        <v>22</v>
      </c>
      <c r="O466" s="3" t="s">
        <v>22</v>
      </c>
      <c r="Q466" s="3" t="s">
        <v>22</v>
      </c>
      <c r="S466">
        <f t="shared" si="132"/>
        <v>630</v>
      </c>
      <c r="T466" s="6">
        <f t="shared" si="135"/>
        <v>728.66666666666663</v>
      </c>
    </row>
    <row r="467" spans="1:20" ht="15.75">
      <c r="A467" s="8">
        <f t="shared" si="133"/>
        <v>640</v>
      </c>
      <c r="B467" s="8">
        <v>750</v>
      </c>
      <c r="C467" t="s">
        <v>19</v>
      </c>
      <c r="D467" s="8">
        <f>D466-5</f>
        <v>1785</v>
      </c>
      <c r="E467" t="s">
        <v>19</v>
      </c>
      <c r="G467" t="s">
        <v>19</v>
      </c>
      <c r="I467" t="s">
        <v>19</v>
      </c>
      <c r="K467" t="s">
        <v>19</v>
      </c>
      <c r="L467" s="8">
        <f>L466-16</f>
        <v>3780</v>
      </c>
      <c r="M467" t="s">
        <v>19</v>
      </c>
      <c r="O467" t="s">
        <v>19</v>
      </c>
      <c r="Q467" t="s">
        <v>19</v>
      </c>
      <c r="S467">
        <f t="shared" si="132"/>
        <v>640</v>
      </c>
      <c r="T467" s="6">
        <f t="shared" si="135"/>
        <v>771.66666666666663</v>
      </c>
    </row>
    <row r="468" spans="1:20" ht="15.75">
      <c r="A468" s="8">
        <f t="shared" si="133"/>
        <v>650</v>
      </c>
      <c r="B468" s="8">
        <v>900</v>
      </c>
      <c r="C468" t="s">
        <v>15</v>
      </c>
      <c r="D468" s="8">
        <f t="shared" ref="D468:D472" si="136">D467-5</f>
        <v>1780</v>
      </c>
      <c r="E468" t="s">
        <v>15</v>
      </c>
      <c r="G468" t="s">
        <v>15</v>
      </c>
      <c r="I468" t="s">
        <v>15</v>
      </c>
      <c r="K468" t="s">
        <v>15</v>
      </c>
      <c r="L468" s="8">
        <f t="shared" ref="L468:L475" si="137">L467-16</f>
        <v>3764</v>
      </c>
      <c r="M468" t="s">
        <v>15</v>
      </c>
      <c r="O468" t="s">
        <v>15</v>
      </c>
      <c r="Q468" t="s">
        <v>15</v>
      </c>
      <c r="S468">
        <f t="shared" si="132"/>
        <v>650</v>
      </c>
      <c r="T468" s="6">
        <f t="shared" si="135"/>
        <v>814.66666666666663</v>
      </c>
    </row>
    <row r="469" spans="1:20" ht="15.75">
      <c r="A469" s="8">
        <f t="shared" si="133"/>
        <v>660</v>
      </c>
      <c r="B469" s="8">
        <v>875</v>
      </c>
      <c r="D469" s="8">
        <f t="shared" si="136"/>
        <v>1775</v>
      </c>
      <c r="L469" s="8">
        <f t="shared" si="137"/>
        <v>3748</v>
      </c>
      <c r="M469" t="s">
        <v>55</v>
      </c>
      <c r="S469">
        <f t="shared" si="132"/>
        <v>660</v>
      </c>
      <c r="T469" s="6">
        <f t="shared" si="135"/>
        <v>799.33333333333337</v>
      </c>
    </row>
    <row r="470" spans="1:20" ht="15.75">
      <c r="A470" s="8">
        <f t="shared" si="133"/>
        <v>670</v>
      </c>
      <c r="B470" s="8">
        <v>850</v>
      </c>
      <c r="C470" t="s">
        <v>83</v>
      </c>
      <c r="D470" s="8">
        <f t="shared" si="136"/>
        <v>1770</v>
      </c>
      <c r="L470" s="8">
        <f t="shared" si="137"/>
        <v>3732</v>
      </c>
      <c r="M470" t="s">
        <v>214</v>
      </c>
      <c r="S470">
        <f t="shared" si="132"/>
        <v>670</v>
      </c>
      <c r="T470" s="6">
        <f t="shared" si="135"/>
        <v>784</v>
      </c>
    </row>
    <row r="471" spans="1:20" ht="15.75">
      <c r="A471" s="8">
        <f t="shared" si="133"/>
        <v>680</v>
      </c>
      <c r="B471" s="8">
        <v>825</v>
      </c>
      <c r="C471" t="s">
        <v>33</v>
      </c>
      <c r="D471" s="8">
        <f t="shared" si="136"/>
        <v>1765</v>
      </c>
      <c r="L471" s="8">
        <f t="shared" si="137"/>
        <v>3716</v>
      </c>
      <c r="M471" t="s">
        <v>215</v>
      </c>
      <c r="S471">
        <f t="shared" si="132"/>
        <v>680</v>
      </c>
      <c r="T471" s="6">
        <f t="shared" si="135"/>
        <v>768.66666666666663</v>
      </c>
    </row>
    <row r="472" spans="1:20" ht="15.75">
      <c r="A472" s="8">
        <f t="shared" si="133"/>
        <v>690</v>
      </c>
      <c r="B472" s="8">
        <v>825</v>
      </c>
      <c r="C472" t="s">
        <v>84</v>
      </c>
      <c r="D472" s="8">
        <f t="shared" si="136"/>
        <v>1760</v>
      </c>
      <c r="L472" s="8">
        <f t="shared" si="137"/>
        <v>3700</v>
      </c>
      <c r="M472" t="s">
        <v>211</v>
      </c>
      <c r="S472">
        <f t="shared" si="132"/>
        <v>690</v>
      </c>
      <c r="T472" s="6">
        <f t="shared" si="135"/>
        <v>761.66666666666663</v>
      </c>
    </row>
    <row r="473" spans="1:20" ht="15.75">
      <c r="A473" s="8">
        <f t="shared" si="133"/>
        <v>700</v>
      </c>
      <c r="B473" s="8">
        <v>825</v>
      </c>
      <c r="C473" t="s">
        <v>85</v>
      </c>
      <c r="D473" s="8">
        <f>D472-10</f>
        <v>1750</v>
      </c>
      <c r="E473" t="s">
        <v>136</v>
      </c>
      <c r="L473" s="8">
        <f t="shared" si="137"/>
        <v>3684</v>
      </c>
      <c r="M473" t="s">
        <v>216</v>
      </c>
      <c r="S473">
        <f t="shared" si="132"/>
        <v>700</v>
      </c>
      <c r="T473" s="6">
        <f t="shared" si="135"/>
        <v>753</v>
      </c>
    </row>
    <row r="474" spans="1:20" ht="15.75">
      <c r="A474" s="8">
        <f t="shared" si="133"/>
        <v>710</v>
      </c>
      <c r="B474" s="8">
        <v>825</v>
      </c>
      <c r="D474" s="8">
        <f>D473-45</f>
        <v>1705</v>
      </c>
      <c r="E474" t="s">
        <v>137</v>
      </c>
      <c r="L474" s="8">
        <f t="shared" si="137"/>
        <v>3668</v>
      </c>
      <c r="S474">
        <f t="shared" si="132"/>
        <v>710</v>
      </c>
      <c r="T474" s="6">
        <f t="shared" si="135"/>
        <v>732.66666666666663</v>
      </c>
    </row>
    <row r="475" spans="1:20" ht="15.75">
      <c r="A475" s="8">
        <f t="shared" si="133"/>
        <v>720</v>
      </c>
      <c r="B475" s="8">
        <v>850</v>
      </c>
      <c r="D475" s="8">
        <f t="shared" ref="D475:D483" si="138">D474-45</f>
        <v>1660</v>
      </c>
      <c r="E475" t="s">
        <v>134</v>
      </c>
      <c r="L475" s="8">
        <f t="shared" si="137"/>
        <v>3652</v>
      </c>
      <c r="S475">
        <f t="shared" si="132"/>
        <v>720</v>
      </c>
      <c r="T475" s="6">
        <f t="shared" si="135"/>
        <v>720.66666666666663</v>
      </c>
    </row>
    <row r="476" spans="1:20" ht="15.75">
      <c r="A476" s="8">
        <f t="shared" si="133"/>
        <v>730</v>
      </c>
      <c r="B476" s="8">
        <v>875</v>
      </c>
      <c r="C476" t="s">
        <v>86</v>
      </c>
      <c r="D476" s="8">
        <f t="shared" si="138"/>
        <v>1615</v>
      </c>
      <c r="E476" t="s">
        <v>135</v>
      </c>
      <c r="L476" s="8">
        <f>L475</f>
        <v>3652</v>
      </c>
      <c r="S476">
        <f t="shared" si="132"/>
        <v>730</v>
      </c>
      <c r="T476" s="6">
        <f t="shared" si="135"/>
        <v>714</v>
      </c>
    </row>
    <row r="477" spans="1:20" ht="15.75">
      <c r="A477" s="8">
        <f t="shared" si="133"/>
        <v>740</v>
      </c>
      <c r="B477" s="8">
        <v>900</v>
      </c>
      <c r="C477" t="s">
        <v>87</v>
      </c>
      <c r="D477" s="8">
        <f t="shared" si="138"/>
        <v>1570</v>
      </c>
      <c r="L477" s="8">
        <f t="shared" ref="L477:L490" si="139">L476</f>
        <v>3652</v>
      </c>
      <c r="S477">
        <f t="shared" si="132"/>
        <v>740</v>
      </c>
      <c r="T477" s="6">
        <f t="shared" si="135"/>
        <v>707.33333333333337</v>
      </c>
    </row>
    <row r="478" spans="1:20" ht="15.75">
      <c r="A478" s="8">
        <f t="shared" si="133"/>
        <v>750</v>
      </c>
      <c r="B478" s="8">
        <v>800</v>
      </c>
      <c r="D478" s="8">
        <f t="shared" si="138"/>
        <v>1525</v>
      </c>
      <c r="L478" s="8">
        <f t="shared" si="139"/>
        <v>3652</v>
      </c>
      <c r="S478">
        <f t="shared" si="132"/>
        <v>750</v>
      </c>
      <c r="T478" s="6">
        <f t="shared" si="135"/>
        <v>659</v>
      </c>
    </row>
    <row r="479" spans="1:20" ht="15.75">
      <c r="A479" s="8">
        <f t="shared" si="133"/>
        <v>760</v>
      </c>
      <c r="B479" s="8">
        <f>B478-37</f>
        <v>763</v>
      </c>
      <c r="D479" s="8">
        <f t="shared" si="138"/>
        <v>1480</v>
      </c>
      <c r="L479" s="8">
        <f t="shared" si="139"/>
        <v>3652</v>
      </c>
      <c r="S479">
        <f t="shared" si="132"/>
        <v>760</v>
      </c>
      <c r="T479" s="6">
        <f t="shared" si="135"/>
        <v>631.66666666666663</v>
      </c>
    </row>
    <row r="480" spans="1:20" ht="15.75">
      <c r="A480" s="8">
        <f t="shared" si="133"/>
        <v>770</v>
      </c>
      <c r="B480" s="8">
        <f t="shared" ref="B480:B493" si="140">B479-37</f>
        <v>726</v>
      </c>
      <c r="D480" s="8">
        <f t="shared" si="138"/>
        <v>1435</v>
      </c>
      <c r="L480" s="8">
        <f t="shared" si="139"/>
        <v>3652</v>
      </c>
      <c r="S480">
        <f t="shared" si="132"/>
        <v>770</v>
      </c>
      <c r="T480" s="6">
        <f t="shared" si="135"/>
        <v>604.33333333333337</v>
      </c>
    </row>
    <row r="481" spans="1:20" ht="15.75">
      <c r="A481" s="8">
        <f t="shared" si="133"/>
        <v>780</v>
      </c>
      <c r="B481" s="8">
        <f t="shared" si="140"/>
        <v>689</v>
      </c>
      <c r="D481" s="8">
        <f t="shared" si="138"/>
        <v>1390</v>
      </c>
      <c r="E481" t="s">
        <v>38</v>
      </c>
      <c r="L481" s="8">
        <f t="shared" si="139"/>
        <v>3652</v>
      </c>
      <c r="S481">
        <f t="shared" si="132"/>
        <v>780</v>
      </c>
      <c r="T481" s="6">
        <f t="shared" si="135"/>
        <v>577</v>
      </c>
    </row>
    <row r="482" spans="1:20" ht="15.75">
      <c r="A482" s="8">
        <f t="shared" si="133"/>
        <v>790</v>
      </c>
      <c r="B482" s="8">
        <f t="shared" si="140"/>
        <v>652</v>
      </c>
      <c r="D482" s="8">
        <f t="shared" si="138"/>
        <v>1345</v>
      </c>
      <c r="E482" t="s">
        <v>125</v>
      </c>
      <c r="L482" s="8">
        <f t="shared" si="139"/>
        <v>3652</v>
      </c>
      <c r="S482">
        <f t="shared" si="132"/>
        <v>790</v>
      </c>
      <c r="T482" s="6">
        <f t="shared" si="135"/>
        <v>549.66666666666663</v>
      </c>
    </row>
    <row r="483" spans="1:20" ht="15.75">
      <c r="A483" s="8">
        <f t="shared" si="133"/>
        <v>800</v>
      </c>
      <c r="B483" s="8">
        <f t="shared" si="140"/>
        <v>615</v>
      </c>
      <c r="D483" s="8">
        <f t="shared" si="138"/>
        <v>1300</v>
      </c>
      <c r="E483" t="s">
        <v>55</v>
      </c>
      <c r="L483" s="8">
        <f t="shared" si="139"/>
        <v>3652</v>
      </c>
      <c r="S483">
        <f t="shared" si="132"/>
        <v>800</v>
      </c>
      <c r="T483" s="6">
        <f t="shared" si="135"/>
        <v>522.33333333333337</v>
      </c>
    </row>
    <row r="484" spans="1:20" ht="15.75">
      <c r="A484" s="8">
        <f t="shared" si="133"/>
        <v>810</v>
      </c>
      <c r="B484" s="8">
        <f t="shared" si="140"/>
        <v>578</v>
      </c>
      <c r="D484" s="8">
        <f>D483-10</f>
        <v>1290</v>
      </c>
      <c r="L484" s="8">
        <f t="shared" si="139"/>
        <v>3652</v>
      </c>
      <c r="S484">
        <f t="shared" si="132"/>
        <v>810</v>
      </c>
      <c r="T484" s="6">
        <f t="shared" si="135"/>
        <v>506.66666666666669</v>
      </c>
    </row>
    <row r="485" spans="1:20" ht="15.75">
      <c r="A485" s="8">
        <f t="shared" si="133"/>
        <v>820</v>
      </c>
      <c r="B485" s="8">
        <f t="shared" si="140"/>
        <v>541</v>
      </c>
      <c r="D485" s="8">
        <f t="shared" ref="D485:D492" si="141">D484-10</f>
        <v>1280</v>
      </c>
      <c r="L485" s="8">
        <f t="shared" si="139"/>
        <v>3652</v>
      </c>
      <c r="S485">
        <f t="shared" si="132"/>
        <v>820</v>
      </c>
      <c r="T485" s="6">
        <f t="shared" si="135"/>
        <v>491</v>
      </c>
    </row>
    <row r="486" spans="1:20" ht="15.75">
      <c r="A486" s="8">
        <f t="shared" si="133"/>
        <v>830</v>
      </c>
      <c r="B486" s="8">
        <f t="shared" si="140"/>
        <v>504</v>
      </c>
      <c r="D486" s="8">
        <f t="shared" si="141"/>
        <v>1270</v>
      </c>
      <c r="L486" s="8">
        <f t="shared" si="139"/>
        <v>3652</v>
      </c>
      <c r="S486">
        <f t="shared" si="132"/>
        <v>830</v>
      </c>
      <c r="T486" s="6">
        <f t="shared" si="135"/>
        <v>475.33333333333331</v>
      </c>
    </row>
    <row r="487" spans="1:20" ht="15.75">
      <c r="A487" s="8">
        <f t="shared" si="133"/>
        <v>840</v>
      </c>
      <c r="B487" s="8">
        <f t="shared" si="140"/>
        <v>467</v>
      </c>
      <c r="D487" s="8">
        <f t="shared" si="141"/>
        <v>1260</v>
      </c>
      <c r="L487" s="8">
        <f t="shared" si="139"/>
        <v>3652</v>
      </c>
      <c r="S487">
        <f t="shared" si="132"/>
        <v>840</v>
      </c>
      <c r="T487" s="6">
        <f t="shared" si="135"/>
        <v>459.66666666666669</v>
      </c>
    </row>
    <row r="488" spans="1:20" ht="15.75">
      <c r="A488" s="8">
        <f t="shared" si="133"/>
        <v>850</v>
      </c>
      <c r="B488" s="8">
        <f t="shared" si="140"/>
        <v>430</v>
      </c>
      <c r="D488" s="8">
        <f t="shared" si="141"/>
        <v>1250</v>
      </c>
      <c r="L488" s="8">
        <f t="shared" si="139"/>
        <v>3652</v>
      </c>
      <c r="S488">
        <f t="shared" si="132"/>
        <v>850</v>
      </c>
      <c r="T488" s="6">
        <f t="shared" si="135"/>
        <v>444</v>
      </c>
    </row>
    <row r="489" spans="1:20" ht="15.75">
      <c r="A489" s="8">
        <f t="shared" si="133"/>
        <v>860</v>
      </c>
      <c r="B489" s="8">
        <f t="shared" si="140"/>
        <v>393</v>
      </c>
      <c r="D489" s="8">
        <f t="shared" si="141"/>
        <v>1240</v>
      </c>
      <c r="L489" s="8">
        <f t="shared" si="139"/>
        <v>3652</v>
      </c>
      <c r="M489" t="s">
        <v>55</v>
      </c>
      <c r="S489">
        <f t="shared" si="132"/>
        <v>860</v>
      </c>
      <c r="T489" s="6">
        <f t="shared" si="135"/>
        <v>428.33333333333331</v>
      </c>
    </row>
    <row r="490" spans="1:20" ht="15.75">
      <c r="A490" s="8">
        <f t="shared" si="133"/>
        <v>870</v>
      </c>
      <c r="B490" s="8">
        <f t="shared" si="140"/>
        <v>356</v>
      </c>
      <c r="D490" s="8">
        <f t="shared" si="141"/>
        <v>1230</v>
      </c>
      <c r="L490" s="8">
        <f t="shared" si="139"/>
        <v>3652</v>
      </c>
      <c r="M490" t="s">
        <v>217</v>
      </c>
      <c r="S490">
        <f t="shared" si="132"/>
        <v>870</v>
      </c>
      <c r="T490" s="6">
        <f t="shared" si="135"/>
        <v>412.66666666666669</v>
      </c>
    </row>
    <row r="491" spans="1:20" ht="15.75">
      <c r="A491" s="8">
        <f t="shared" si="133"/>
        <v>880</v>
      </c>
      <c r="B491" s="8">
        <f t="shared" si="140"/>
        <v>319</v>
      </c>
      <c r="D491" s="8">
        <f t="shared" si="141"/>
        <v>1220</v>
      </c>
      <c r="E491" t="s">
        <v>38</v>
      </c>
      <c r="L491" s="8">
        <f>L490+12</f>
        <v>3664</v>
      </c>
      <c r="M491" t="s">
        <v>218</v>
      </c>
      <c r="S491">
        <f t="shared" si="132"/>
        <v>880</v>
      </c>
      <c r="T491" s="6">
        <f t="shared" si="135"/>
        <v>401</v>
      </c>
    </row>
    <row r="492" spans="1:20" ht="15.75">
      <c r="A492" s="8">
        <f t="shared" si="133"/>
        <v>890</v>
      </c>
      <c r="B492" s="8">
        <f t="shared" si="140"/>
        <v>282</v>
      </c>
      <c r="C492" t="s">
        <v>38</v>
      </c>
      <c r="D492" s="8">
        <f t="shared" si="141"/>
        <v>1210</v>
      </c>
      <c r="E492" t="s">
        <v>136</v>
      </c>
      <c r="L492" s="8">
        <f t="shared" ref="L492:L506" si="142">L491+12</f>
        <v>3676</v>
      </c>
      <c r="M492" t="s">
        <v>219</v>
      </c>
      <c r="S492" s="8">
        <f>A493</f>
        <v>900</v>
      </c>
      <c r="T492" s="6">
        <f>(B493+D493+L493-4000)/3</f>
        <v>377.66666666666669</v>
      </c>
    </row>
    <row r="493" spans="1:20" ht="15.75">
      <c r="A493" s="8">
        <f t="shared" si="133"/>
        <v>900</v>
      </c>
      <c r="B493" s="8">
        <f t="shared" si="140"/>
        <v>245</v>
      </c>
      <c r="C493" t="s">
        <v>83</v>
      </c>
      <c r="D493" s="8">
        <v>1200</v>
      </c>
      <c r="E493" t="s">
        <v>55</v>
      </c>
      <c r="L493" s="8">
        <f t="shared" si="142"/>
        <v>3688</v>
      </c>
      <c r="M493" t="s">
        <v>220</v>
      </c>
      <c r="S493">
        <f t="shared" si="132"/>
        <v>900</v>
      </c>
      <c r="T493" s="6">
        <f t="shared" si="135"/>
        <v>377.66666666666669</v>
      </c>
    </row>
    <row r="494" spans="1:20" ht="15.75">
      <c r="A494" s="8">
        <f t="shared" si="133"/>
        <v>910</v>
      </c>
      <c r="B494" s="8">
        <v>208</v>
      </c>
      <c r="C494" t="s">
        <v>55</v>
      </c>
      <c r="D494" s="8">
        <f>D493</f>
        <v>1200</v>
      </c>
      <c r="L494" s="8">
        <f t="shared" si="142"/>
        <v>3700</v>
      </c>
      <c r="M494" t="s">
        <v>221</v>
      </c>
      <c r="S494">
        <f t="shared" si="132"/>
        <v>910</v>
      </c>
      <c r="T494" s="6">
        <f t="shared" si="135"/>
        <v>369.33333333333331</v>
      </c>
    </row>
    <row r="495" spans="1:20" ht="15.75">
      <c r="A495" s="8">
        <f t="shared" si="133"/>
        <v>920</v>
      </c>
      <c r="B495" s="8">
        <v>208</v>
      </c>
      <c r="D495" s="8">
        <f t="shared" ref="D495:D523" si="143">D494</f>
        <v>1200</v>
      </c>
      <c r="L495" s="8">
        <f t="shared" si="142"/>
        <v>3712</v>
      </c>
      <c r="S495">
        <f t="shared" si="132"/>
        <v>920</v>
      </c>
      <c r="T495" s="6">
        <f t="shared" si="135"/>
        <v>373.33333333333331</v>
      </c>
    </row>
    <row r="496" spans="1:20" ht="15.75">
      <c r="A496" s="8">
        <f t="shared" si="133"/>
        <v>930</v>
      </c>
      <c r="B496" s="8">
        <v>208</v>
      </c>
      <c r="C496" t="s">
        <v>88</v>
      </c>
      <c r="D496" s="8">
        <f t="shared" si="143"/>
        <v>1200</v>
      </c>
      <c r="L496" s="8">
        <f t="shared" si="142"/>
        <v>3724</v>
      </c>
      <c r="S496">
        <f t="shared" si="132"/>
        <v>930</v>
      </c>
      <c r="T496" s="6">
        <f t="shared" si="135"/>
        <v>377.33333333333331</v>
      </c>
    </row>
    <row r="497" spans="1:20" ht="15.75">
      <c r="A497" s="8">
        <f t="shared" si="133"/>
        <v>940</v>
      </c>
      <c r="B497" s="8">
        <v>208</v>
      </c>
      <c r="C497" t="s">
        <v>89</v>
      </c>
      <c r="D497" s="8">
        <f t="shared" si="143"/>
        <v>1200</v>
      </c>
      <c r="L497" s="8">
        <f t="shared" si="142"/>
        <v>3736</v>
      </c>
      <c r="S497">
        <f t="shared" si="132"/>
        <v>940</v>
      </c>
      <c r="T497" s="6">
        <f t="shared" si="135"/>
        <v>381.33333333333331</v>
      </c>
    </row>
    <row r="498" spans="1:20" ht="15.75">
      <c r="A498" s="8">
        <f t="shared" si="133"/>
        <v>950</v>
      </c>
      <c r="B498" s="8">
        <v>209</v>
      </c>
      <c r="D498" s="8">
        <f t="shared" si="143"/>
        <v>1200</v>
      </c>
      <c r="L498" s="8">
        <f t="shared" si="142"/>
        <v>3748</v>
      </c>
      <c r="S498">
        <f t="shared" si="132"/>
        <v>950</v>
      </c>
      <c r="T498" s="6">
        <f t="shared" si="135"/>
        <v>385.66666666666669</v>
      </c>
    </row>
    <row r="499" spans="1:20" ht="15.75">
      <c r="A499" s="8">
        <f t="shared" si="133"/>
        <v>960</v>
      </c>
      <c r="B499" s="8">
        <v>210</v>
      </c>
      <c r="C499" t="s">
        <v>55</v>
      </c>
      <c r="D499" s="8">
        <f t="shared" si="143"/>
        <v>1200</v>
      </c>
      <c r="L499" s="8">
        <f t="shared" si="142"/>
        <v>3760</v>
      </c>
      <c r="S499">
        <f t="shared" si="132"/>
        <v>960</v>
      </c>
      <c r="T499" s="6">
        <f t="shared" si="135"/>
        <v>390</v>
      </c>
    </row>
    <row r="500" spans="1:20" ht="15.75">
      <c r="A500" s="8">
        <f t="shared" si="133"/>
        <v>970</v>
      </c>
      <c r="B500" s="8">
        <v>230</v>
      </c>
      <c r="C500" t="s">
        <v>39</v>
      </c>
      <c r="D500" s="8">
        <f t="shared" si="143"/>
        <v>1200</v>
      </c>
      <c r="L500" s="8">
        <f t="shared" si="142"/>
        <v>3772</v>
      </c>
      <c r="S500">
        <f t="shared" si="132"/>
        <v>970</v>
      </c>
      <c r="T500" s="6">
        <f t="shared" si="135"/>
        <v>400.66666666666669</v>
      </c>
    </row>
    <row r="501" spans="1:20" ht="15.75">
      <c r="A501" s="8">
        <f t="shared" si="133"/>
        <v>980</v>
      </c>
      <c r="B501" s="8">
        <v>250</v>
      </c>
      <c r="C501" t="s">
        <v>103</v>
      </c>
      <c r="D501" s="8">
        <f t="shared" si="143"/>
        <v>1200</v>
      </c>
      <c r="L501" s="8">
        <f t="shared" si="142"/>
        <v>3784</v>
      </c>
      <c r="S501">
        <f t="shared" si="132"/>
        <v>980</v>
      </c>
      <c r="T501" s="6">
        <f t="shared" si="135"/>
        <v>411.33333333333331</v>
      </c>
    </row>
    <row r="502" spans="1:20" ht="15.75">
      <c r="A502" s="8">
        <f t="shared" si="133"/>
        <v>990</v>
      </c>
      <c r="B502" s="8">
        <v>270</v>
      </c>
      <c r="C502" t="s">
        <v>102</v>
      </c>
      <c r="D502" s="8">
        <f t="shared" si="143"/>
        <v>1200</v>
      </c>
      <c r="L502" s="8">
        <f t="shared" si="142"/>
        <v>3796</v>
      </c>
      <c r="S502">
        <f t="shared" si="132"/>
        <v>990</v>
      </c>
      <c r="T502" s="6">
        <f t="shared" si="135"/>
        <v>422</v>
      </c>
    </row>
    <row r="503" spans="1:20" ht="15.75">
      <c r="A503" s="8">
        <f t="shared" si="133"/>
        <v>1000</v>
      </c>
      <c r="B503" s="8">
        <v>290</v>
      </c>
      <c r="D503" s="8">
        <f t="shared" si="143"/>
        <v>1200</v>
      </c>
      <c r="L503" s="8">
        <f t="shared" si="142"/>
        <v>3808</v>
      </c>
      <c r="M503" t="s">
        <v>132</v>
      </c>
      <c r="P503" s="8">
        <v>3200</v>
      </c>
      <c r="Q503" t="s">
        <v>55</v>
      </c>
      <c r="S503">
        <f t="shared" si="132"/>
        <v>1000</v>
      </c>
      <c r="T503" s="6">
        <f>(B503+D503+L503+P503-7000)/4</f>
        <v>374.5</v>
      </c>
    </row>
    <row r="504" spans="1:20" ht="15.75">
      <c r="A504" s="8">
        <f t="shared" si="133"/>
        <v>1010</v>
      </c>
      <c r="B504" s="8">
        <v>310</v>
      </c>
      <c r="D504" s="8">
        <f t="shared" si="143"/>
        <v>1200</v>
      </c>
      <c r="L504" s="8">
        <f t="shared" si="142"/>
        <v>3820</v>
      </c>
      <c r="M504" t="s">
        <v>222</v>
      </c>
      <c r="P504" s="8">
        <f>P503+10</f>
        <v>3210</v>
      </c>
      <c r="Q504" t="s">
        <v>9</v>
      </c>
      <c r="S504">
        <f t="shared" si="132"/>
        <v>1010</v>
      </c>
      <c r="T504" s="6">
        <f t="shared" ref="T504:T533" si="144">(B504+D504+L504+P504-7000)/4</f>
        <v>385</v>
      </c>
    </row>
    <row r="505" spans="1:20" ht="15.75">
      <c r="A505" s="8">
        <f t="shared" si="133"/>
        <v>1020</v>
      </c>
      <c r="B505" s="8">
        <v>320</v>
      </c>
      <c r="D505" s="8">
        <f t="shared" si="143"/>
        <v>1200</v>
      </c>
      <c r="L505" s="8">
        <f t="shared" si="142"/>
        <v>3832</v>
      </c>
      <c r="M505" t="s">
        <v>211</v>
      </c>
      <c r="P505" s="8">
        <f t="shared" ref="P505:P528" si="145">P504+10</f>
        <v>3220</v>
      </c>
      <c r="Q505" t="s">
        <v>251</v>
      </c>
      <c r="S505">
        <f t="shared" si="132"/>
        <v>1020</v>
      </c>
      <c r="T505" s="6">
        <f t="shared" si="144"/>
        <v>393</v>
      </c>
    </row>
    <row r="506" spans="1:20" ht="15.75">
      <c r="A506" s="8">
        <f t="shared" si="133"/>
        <v>1030</v>
      </c>
      <c r="B506" s="8">
        <v>310</v>
      </c>
      <c r="D506" s="8">
        <f t="shared" si="143"/>
        <v>1200</v>
      </c>
      <c r="L506" s="8">
        <f t="shared" si="142"/>
        <v>3844</v>
      </c>
      <c r="M506" t="s">
        <v>55</v>
      </c>
      <c r="P506" s="8">
        <f t="shared" si="145"/>
        <v>3230</v>
      </c>
      <c r="Q506" t="s">
        <v>252</v>
      </c>
      <c r="S506">
        <f t="shared" si="132"/>
        <v>1030</v>
      </c>
      <c r="T506" s="6">
        <f t="shared" si="144"/>
        <v>396</v>
      </c>
    </row>
    <row r="507" spans="1:20" ht="15.75">
      <c r="A507" s="8">
        <f t="shared" si="133"/>
        <v>1040</v>
      </c>
      <c r="B507" s="8">
        <v>300</v>
      </c>
      <c r="C507" t="s">
        <v>39</v>
      </c>
      <c r="D507" s="8">
        <f t="shared" si="143"/>
        <v>1200</v>
      </c>
      <c r="L507" s="8">
        <f>L506-14</f>
        <v>3830</v>
      </c>
      <c r="M507" t="s">
        <v>223</v>
      </c>
      <c r="P507" s="8">
        <f t="shared" si="145"/>
        <v>3240</v>
      </c>
      <c r="Q507" t="s">
        <v>253</v>
      </c>
      <c r="S507">
        <f t="shared" si="132"/>
        <v>1040</v>
      </c>
      <c r="T507" s="6">
        <f t="shared" si="144"/>
        <v>392.5</v>
      </c>
    </row>
    <row r="508" spans="1:20" ht="15.75">
      <c r="A508" s="8">
        <f t="shared" si="133"/>
        <v>1050</v>
      </c>
      <c r="B508" s="8">
        <v>322</v>
      </c>
      <c r="C508" t="s">
        <v>95</v>
      </c>
      <c r="D508" s="8">
        <f t="shared" si="143"/>
        <v>1200</v>
      </c>
      <c r="L508" s="8">
        <f t="shared" ref="L508:L510" si="146">L507-14</f>
        <v>3816</v>
      </c>
      <c r="M508" t="s">
        <v>224</v>
      </c>
      <c r="P508" s="8">
        <f t="shared" si="145"/>
        <v>3250</v>
      </c>
      <c r="S508">
        <f t="shared" si="132"/>
        <v>1050</v>
      </c>
      <c r="T508" s="6">
        <f t="shared" si="144"/>
        <v>397</v>
      </c>
    </row>
    <row r="509" spans="1:20" ht="15.75">
      <c r="A509" s="8">
        <f t="shared" si="133"/>
        <v>1060</v>
      </c>
      <c r="B509" s="8">
        <v>344</v>
      </c>
      <c r="C509" t="s">
        <v>96</v>
      </c>
      <c r="D509" s="8">
        <f t="shared" si="143"/>
        <v>1200</v>
      </c>
      <c r="L509" s="8">
        <f t="shared" si="146"/>
        <v>3802</v>
      </c>
      <c r="M509" t="s">
        <v>225</v>
      </c>
      <c r="P509" s="8">
        <f t="shared" si="145"/>
        <v>3260</v>
      </c>
      <c r="S509">
        <f t="shared" si="132"/>
        <v>1060</v>
      </c>
      <c r="T509" s="6">
        <f t="shared" si="144"/>
        <v>401.5</v>
      </c>
    </row>
    <row r="510" spans="1:20" ht="15.75">
      <c r="A510" s="8">
        <f t="shared" si="133"/>
        <v>1070</v>
      </c>
      <c r="B510" s="8">
        <v>366</v>
      </c>
      <c r="D510" s="8">
        <f t="shared" si="143"/>
        <v>1200</v>
      </c>
      <c r="L510" s="8">
        <f t="shared" si="146"/>
        <v>3788</v>
      </c>
      <c r="P510" s="8">
        <f t="shared" si="145"/>
        <v>3270</v>
      </c>
      <c r="S510">
        <f t="shared" si="132"/>
        <v>1070</v>
      </c>
      <c r="T510" s="6">
        <f t="shared" si="144"/>
        <v>406</v>
      </c>
    </row>
    <row r="511" spans="1:20" ht="15.75">
      <c r="A511" s="8">
        <f t="shared" si="133"/>
        <v>1080</v>
      </c>
      <c r="B511" s="8">
        <v>388</v>
      </c>
      <c r="C511" t="s">
        <v>90</v>
      </c>
      <c r="D511" s="8">
        <f t="shared" si="143"/>
        <v>1200</v>
      </c>
      <c r="L511" s="8">
        <f>L510+10</f>
        <v>3798</v>
      </c>
      <c r="P511" s="8">
        <f t="shared" si="145"/>
        <v>3280</v>
      </c>
      <c r="S511">
        <f t="shared" si="132"/>
        <v>1080</v>
      </c>
      <c r="T511" s="6">
        <f t="shared" si="144"/>
        <v>416.5</v>
      </c>
    </row>
    <row r="512" spans="1:20" ht="15.75">
      <c r="A512" s="8">
        <f t="shared" si="133"/>
        <v>1090</v>
      </c>
      <c r="B512" s="8">
        <v>410</v>
      </c>
      <c r="C512" t="s">
        <v>91</v>
      </c>
      <c r="D512" s="8">
        <f t="shared" si="143"/>
        <v>1200</v>
      </c>
      <c r="L512" s="8">
        <f t="shared" ref="L512:L521" si="147">L511+10</f>
        <v>3808</v>
      </c>
      <c r="P512" s="8">
        <f t="shared" si="145"/>
        <v>3290</v>
      </c>
      <c r="S512">
        <f t="shared" si="132"/>
        <v>1090</v>
      </c>
      <c r="T512" s="6">
        <f t="shared" si="144"/>
        <v>427</v>
      </c>
    </row>
    <row r="513" spans="1:20" ht="15.75">
      <c r="A513" s="8">
        <f t="shared" si="133"/>
        <v>1100</v>
      </c>
      <c r="B513" s="8">
        <v>432</v>
      </c>
      <c r="C513" t="s">
        <v>92</v>
      </c>
      <c r="D513" s="8">
        <f t="shared" si="143"/>
        <v>1200</v>
      </c>
      <c r="L513" s="8">
        <f t="shared" si="147"/>
        <v>3818</v>
      </c>
      <c r="P513" s="8">
        <f t="shared" si="145"/>
        <v>3300</v>
      </c>
      <c r="S513">
        <f t="shared" si="132"/>
        <v>1100</v>
      </c>
      <c r="T513" s="6">
        <f t="shared" si="144"/>
        <v>437.5</v>
      </c>
    </row>
    <row r="514" spans="1:20" ht="15.75">
      <c r="A514" s="8">
        <f t="shared" si="133"/>
        <v>1110</v>
      </c>
      <c r="B514" s="8">
        <v>454</v>
      </c>
      <c r="C514" t="s">
        <v>93</v>
      </c>
      <c r="D514" s="8">
        <f t="shared" si="143"/>
        <v>1200</v>
      </c>
      <c r="L514" s="8">
        <f t="shared" si="147"/>
        <v>3828</v>
      </c>
      <c r="M514" t="s">
        <v>211</v>
      </c>
      <c r="P514" s="8">
        <f t="shared" si="145"/>
        <v>3310</v>
      </c>
      <c r="S514">
        <f t="shared" si="132"/>
        <v>1110</v>
      </c>
      <c r="T514" s="6">
        <f t="shared" si="144"/>
        <v>448</v>
      </c>
    </row>
    <row r="515" spans="1:20" ht="15.75">
      <c r="A515" s="8">
        <f t="shared" si="133"/>
        <v>1120</v>
      </c>
      <c r="B515" s="8">
        <v>476</v>
      </c>
      <c r="C515" t="s">
        <v>94</v>
      </c>
      <c r="D515" s="8">
        <f t="shared" si="143"/>
        <v>1200</v>
      </c>
      <c r="L515" s="8">
        <f t="shared" si="147"/>
        <v>3838</v>
      </c>
      <c r="M515" t="s">
        <v>226</v>
      </c>
      <c r="P515" s="8">
        <f t="shared" si="145"/>
        <v>3320</v>
      </c>
      <c r="S515">
        <f t="shared" si="132"/>
        <v>1120</v>
      </c>
      <c r="T515" s="6">
        <f t="shared" si="144"/>
        <v>458.5</v>
      </c>
    </row>
    <row r="516" spans="1:20" ht="15.75">
      <c r="A516" s="8">
        <f t="shared" si="133"/>
        <v>1130</v>
      </c>
      <c r="B516" s="8">
        <v>498</v>
      </c>
      <c r="C516" t="s">
        <v>55</v>
      </c>
      <c r="D516" s="8">
        <f t="shared" si="143"/>
        <v>1200</v>
      </c>
      <c r="L516" s="8">
        <f t="shared" si="147"/>
        <v>3848</v>
      </c>
      <c r="M516" t="s">
        <v>227</v>
      </c>
      <c r="P516" s="8">
        <f t="shared" si="145"/>
        <v>3330</v>
      </c>
      <c r="S516">
        <f t="shared" ref="S516:S579" si="148">A516</f>
        <v>1130</v>
      </c>
      <c r="T516" s="6">
        <f t="shared" si="144"/>
        <v>469</v>
      </c>
    </row>
    <row r="517" spans="1:20" ht="15.75">
      <c r="A517" s="8">
        <f t="shared" ref="A517:A580" si="149">A516+10</f>
        <v>1140</v>
      </c>
      <c r="B517" s="8">
        <v>460</v>
      </c>
      <c r="D517" s="8">
        <f t="shared" si="143"/>
        <v>1200</v>
      </c>
      <c r="L517" s="8">
        <f t="shared" si="147"/>
        <v>3858</v>
      </c>
      <c r="M517" t="s">
        <v>228</v>
      </c>
      <c r="P517" s="8">
        <f t="shared" si="145"/>
        <v>3340</v>
      </c>
      <c r="S517">
        <f t="shared" si="148"/>
        <v>1140</v>
      </c>
      <c r="T517" s="6">
        <f t="shared" si="144"/>
        <v>464.5</v>
      </c>
    </row>
    <row r="518" spans="1:20" ht="15.75">
      <c r="A518" s="8">
        <f t="shared" si="149"/>
        <v>1150</v>
      </c>
      <c r="B518" s="8">
        <v>420</v>
      </c>
      <c r="C518" t="s">
        <v>23</v>
      </c>
      <c r="D518" s="8">
        <f t="shared" si="143"/>
        <v>1200</v>
      </c>
      <c r="E518" t="s">
        <v>23</v>
      </c>
      <c r="G518" t="s">
        <v>23</v>
      </c>
      <c r="I518" t="s">
        <v>23</v>
      </c>
      <c r="K518" t="s">
        <v>23</v>
      </c>
      <c r="L518" s="8">
        <f t="shared" si="147"/>
        <v>3868</v>
      </c>
      <c r="M518" t="s">
        <v>23</v>
      </c>
      <c r="O518" t="s">
        <v>23</v>
      </c>
      <c r="P518" s="8">
        <f t="shared" si="145"/>
        <v>3350</v>
      </c>
      <c r="Q518" t="s">
        <v>23</v>
      </c>
      <c r="S518">
        <f t="shared" si="148"/>
        <v>1150</v>
      </c>
      <c r="T518" s="6">
        <f t="shared" si="144"/>
        <v>459.5</v>
      </c>
    </row>
    <row r="519" spans="1:20" ht="15.75">
      <c r="A519" s="8">
        <f t="shared" si="149"/>
        <v>1160</v>
      </c>
      <c r="B519" s="8">
        <v>390</v>
      </c>
      <c r="C519" t="s">
        <v>14</v>
      </c>
      <c r="D519" s="8">
        <f t="shared" si="143"/>
        <v>1200</v>
      </c>
      <c r="E519" t="s">
        <v>14</v>
      </c>
      <c r="G519" t="s">
        <v>14</v>
      </c>
      <c r="I519" t="s">
        <v>14</v>
      </c>
      <c r="K519" t="s">
        <v>14</v>
      </c>
      <c r="L519" s="8">
        <f t="shared" si="147"/>
        <v>3878</v>
      </c>
      <c r="M519" t="s">
        <v>14</v>
      </c>
      <c r="O519" t="s">
        <v>14</v>
      </c>
      <c r="P519" s="8">
        <f t="shared" si="145"/>
        <v>3360</v>
      </c>
      <c r="Q519" t="s">
        <v>14</v>
      </c>
      <c r="S519">
        <f t="shared" si="148"/>
        <v>1160</v>
      </c>
      <c r="T519" s="6">
        <f t="shared" si="144"/>
        <v>457</v>
      </c>
    </row>
    <row r="520" spans="1:20" ht="15.75">
      <c r="A520" s="8">
        <f t="shared" si="149"/>
        <v>1170</v>
      </c>
      <c r="B520" s="8">
        <v>360</v>
      </c>
      <c r="C520" t="s">
        <v>15</v>
      </c>
      <c r="D520" s="8">
        <f t="shared" si="143"/>
        <v>1200</v>
      </c>
      <c r="E520" t="s">
        <v>15</v>
      </c>
      <c r="G520" t="s">
        <v>15</v>
      </c>
      <c r="I520" t="s">
        <v>15</v>
      </c>
      <c r="K520" t="s">
        <v>15</v>
      </c>
      <c r="L520" s="8">
        <f t="shared" si="147"/>
        <v>3888</v>
      </c>
      <c r="M520" t="s">
        <v>15</v>
      </c>
      <c r="O520" t="s">
        <v>15</v>
      </c>
      <c r="P520" s="8">
        <f t="shared" si="145"/>
        <v>3370</v>
      </c>
      <c r="Q520" t="s">
        <v>15</v>
      </c>
      <c r="S520">
        <f t="shared" si="148"/>
        <v>1170</v>
      </c>
      <c r="T520" s="6">
        <f t="shared" si="144"/>
        <v>454.5</v>
      </c>
    </row>
    <row r="521" spans="1:20" ht="15.75">
      <c r="A521" s="8">
        <f t="shared" si="149"/>
        <v>1180</v>
      </c>
      <c r="B521" s="8">
        <v>370</v>
      </c>
      <c r="D521" s="8">
        <f t="shared" si="143"/>
        <v>1200</v>
      </c>
      <c r="L521" s="8">
        <f t="shared" si="147"/>
        <v>3898</v>
      </c>
      <c r="M521" t="s">
        <v>55</v>
      </c>
      <c r="P521" s="8">
        <f t="shared" si="145"/>
        <v>3380</v>
      </c>
      <c r="S521">
        <f t="shared" si="148"/>
        <v>1180</v>
      </c>
      <c r="T521" s="6">
        <f t="shared" si="144"/>
        <v>462</v>
      </c>
    </row>
    <row r="522" spans="1:20" ht="15.75">
      <c r="A522" s="8">
        <f t="shared" si="149"/>
        <v>1190</v>
      </c>
      <c r="B522" s="8">
        <v>380</v>
      </c>
      <c r="D522" s="8">
        <f t="shared" si="143"/>
        <v>1200</v>
      </c>
      <c r="L522" s="8">
        <f>L521-40</f>
        <v>3858</v>
      </c>
      <c r="M522" t="s">
        <v>229</v>
      </c>
      <c r="P522" s="8">
        <f t="shared" si="145"/>
        <v>3390</v>
      </c>
      <c r="S522">
        <f t="shared" si="148"/>
        <v>1190</v>
      </c>
      <c r="T522" s="6">
        <f t="shared" si="144"/>
        <v>457</v>
      </c>
    </row>
    <row r="523" spans="1:20" ht="15.75">
      <c r="A523" s="8">
        <f t="shared" si="149"/>
        <v>1200</v>
      </c>
      <c r="B523" s="8">
        <v>390</v>
      </c>
      <c r="D523" s="8">
        <f t="shared" si="143"/>
        <v>1200</v>
      </c>
      <c r="L523" s="8">
        <f t="shared" ref="L523:L529" si="150">L522-40</f>
        <v>3818</v>
      </c>
      <c r="M523" t="s">
        <v>230</v>
      </c>
      <c r="P523" s="8">
        <f t="shared" si="145"/>
        <v>3400</v>
      </c>
      <c r="S523">
        <f t="shared" si="148"/>
        <v>1200</v>
      </c>
      <c r="T523" s="6">
        <f t="shared" si="144"/>
        <v>452</v>
      </c>
    </row>
    <row r="524" spans="1:20" ht="15.75">
      <c r="A524" s="8">
        <f t="shared" si="149"/>
        <v>1210</v>
      </c>
      <c r="B524" s="8">
        <v>400</v>
      </c>
      <c r="C524" t="s">
        <v>55</v>
      </c>
      <c r="D524" s="8">
        <f>D523+16</f>
        <v>1216</v>
      </c>
      <c r="L524" s="8">
        <f t="shared" si="150"/>
        <v>3778</v>
      </c>
      <c r="M524" t="s">
        <v>231</v>
      </c>
      <c r="P524" s="8">
        <f t="shared" si="145"/>
        <v>3410</v>
      </c>
      <c r="S524">
        <f t="shared" si="148"/>
        <v>1210</v>
      </c>
      <c r="T524" s="6">
        <f t="shared" si="144"/>
        <v>451</v>
      </c>
    </row>
    <row r="525" spans="1:20" ht="15.75">
      <c r="A525" s="8">
        <f t="shared" si="149"/>
        <v>1220</v>
      </c>
      <c r="B525" s="8">
        <v>390</v>
      </c>
      <c r="C525" t="s">
        <v>97</v>
      </c>
      <c r="D525" s="8">
        <f t="shared" ref="D525:D555" si="151">D524+16</f>
        <v>1232</v>
      </c>
      <c r="L525" s="8">
        <f t="shared" si="150"/>
        <v>3738</v>
      </c>
      <c r="M525" t="s">
        <v>232</v>
      </c>
      <c r="P525" s="8">
        <f t="shared" si="145"/>
        <v>3420</v>
      </c>
      <c r="S525">
        <f t="shared" si="148"/>
        <v>1220</v>
      </c>
      <c r="T525" s="6">
        <f t="shared" si="144"/>
        <v>445</v>
      </c>
    </row>
    <row r="526" spans="1:20" ht="15.75">
      <c r="A526" s="8">
        <f t="shared" si="149"/>
        <v>1230</v>
      </c>
      <c r="B526" s="8">
        <v>380</v>
      </c>
      <c r="C526" t="s">
        <v>98</v>
      </c>
      <c r="D526" s="8">
        <f t="shared" si="151"/>
        <v>1248</v>
      </c>
      <c r="L526" s="8">
        <f t="shared" si="150"/>
        <v>3698</v>
      </c>
      <c r="M526" t="s">
        <v>233</v>
      </c>
      <c r="P526" s="8">
        <f t="shared" si="145"/>
        <v>3430</v>
      </c>
      <c r="S526">
        <f t="shared" si="148"/>
        <v>1230</v>
      </c>
      <c r="T526" s="6">
        <f t="shared" si="144"/>
        <v>439</v>
      </c>
    </row>
    <row r="527" spans="1:20" ht="15.75">
      <c r="A527" s="8">
        <f t="shared" si="149"/>
        <v>1240</v>
      </c>
      <c r="B527" s="8">
        <v>370</v>
      </c>
      <c r="C527" s="3" t="s">
        <v>99</v>
      </c>
      <c r="D527" s="8">
        <f t="shared" si="151"/>
        <v>1264</v>
      </c>
      <c r="L527" s="8">
        <f t="shared" si="150"/>
        <v>3658</v>
      </c>
      <c r="P527" s="8">
        <f t="shared" si="145"/>
        <v>3440</v>
      </c>
      <c r="S527">
        <f t="shared" si="148"/>
        <v>1240</v>
      </c>
      <c r="T527" s="6">
        <f t="shared" si="144"/>
        <v>433</v>
      </c>
    </row>
    <row r="528" spans="1:20" ht="15.75">
      <c r="A528" s="8">
        <f t="shared" si="149"/>
        <v>1250</v>
      </c>
      <c r="B528" s="8">
        <v>360</v>
      </c>
      <c r="D528" s="8">
        <f t="shared" si="151"/>
        <v>1280</v>
      </c>
      <c r="L528" s="8">
        <f t="shared" si="150"/>
        <v>3618</v>
      </c>
      <c r="P528" s="8">
        <f t="shared" si="145"/>
        <v>3450</v>
      </c>
      <c r="S528">
        <f t="shared" si="148"/>
        <v>1250</v>
      </c>
      <c r="T528" s="6">
        <f t="shared" si="144"/>
        <v>427</v>
      </c>
    </row>
    <row r="529" spans="1:20" ht="15.75">
      <c r="A529" s="8">
        <f t="shared" si="149"/>
        <v>1260</v>
      </c>
      <c r="B529" s="8">
        <v>350</v>
      </c>
      <c r="C529" t="s">
        <v>38</v>
      </c>
      <c r="D529" s="8">
        <f t="shared" si="151"/>
        <v>1296</v>
      </c>
      <c r="L529" s="8">
        <f t="shared" si="150"/>
        <v>3578</v>
      </c>
      <c r="P529" s="8">
        <f>P528-4</f>
        <v>3446</v>
      </c>
      <c r="S529">
        <f t="shared" si="148"/>
        <v>1260</v>
      </c>
      <c r="T529" s="6">
        <f t="shared" si="144"/>
        <v>417.5</v>
      </c>
    </row>
    <row r="530" spans="1:20" ht="15.75">
      <c r="A530" s="8">
        <f t="shared" si="149"/>
        <v>1270</v>
      </c>
      <c r="B530" s="8">
        <v>340</v>
      </c>
      <c r="C530" t="s">
        <v>102</v>
      </c>
      <c r="D530" s="8">
        <f t="shared" si="151"/>
        <v>1312</v>
      </c>
      <c r="L530" s="8">
        <f>L529+20</f>
        <v>3598</v>
      </c>
      <c r="P530" s="8">
        <f t="shared" ref="P530:P551" si="152">P529-4</f>
        <v>3442</v>
      </c>
      <c r="S530">
        <f t="shared" si="148"/>
        <v>1270</v>
      </c>
      <c r="T530" s="6">
        <f t="shared" si="144"/>
        <v>423</v>
      </c>
    </row>
    <row r="531" spans="1:20" ht="15.75">
      <c r="A531" s="8">
        <f t="shared" si="149"/>
        <v>1280</v>
      </c>
      <c r="B531" s="8">
        <v>330</v>
      </c>
      <c r="C531" t="s">
        <v>55</v>
      </c>
      <c r="D531" s="8">
        <f t="shared" si="151"/>
        <v>1328</v>
      </c>
      <c r="L531" s="8">
        <f t="shared" ref="L531:L533" si="153">L530+20</f>
        <v>3618</v>
      </c>
      <c r="M531" t="s">
        <v>234</v>
      </c>
      <c r="P531" s="8">
        <f t="shared" si="152"/>
        <v>3438</v>
      </c>
      <c r="S531">
        <f t="shared" si="148"/>
        <v>1280</v>
      </c>
      <c r="T531" s="6">
        <f t="shared" si="144"/>
        <v>428.5</v>
      </c>
    </row>
    <row r="532" spans="1:20" ht="15.75">
      <c r="A532" s="8">
        <f t="shared" si="149"/>
        <v>1290</v>
      </c>
      <c r="B532" s="8">
        <v>370</v>
      </c>
      <c r="C532" t="s">
        <v>100</v>
      </c>
      <c r="D532" s="8">
        <f t="shared" si="151"/>
        <v>1344</v>
      </c>
      <c r="L532" s="8">
        <f t="shared" si="153"/>
        <v>3638</v>
      </c>
      <c r="M532" t="s">
        <v>235</v>
      </c>
      <c r="P532" s="8">
        <f t="shared" si="152"/>
        <v>3434</v>
      </c>
      <c r="S532">
        <f t="shared" si="148"/>
        <v>1290</v>
      </c>
      <c r="T532" s="6">
        <f t="shared" si="144"/>
        <v>446.5</v>
      </c>
    </row>
    <row r="533" spans="1:20" ht="15.75">
      <c r="A533" s="8">
        <f t="shared" si="149"/>
        <v>1300</v>
      </c>
      <c r="B533" s="8">
        <v>400</v>
      </c>
      <c r="C533" t="s">
        <v>101</v>
      </c>
      <c r="D533" s="8">
        <f t="shared" si="151"/>
        <v>1360</v>
      </c>
      <c r="L533" s="8">
        <f t="shared" si="153"/>
        <v>3658</v>
      </c>
      <c r="M533" t="s">
        <v>236</v>
      </c>
      <c r="O533" t="s">
        <v>55</v>
      </c>
      <c r="P533" s="8">
        <f t="shared" si="152"/>
        <v>3430</v>
      </c>
      <c r="S533">
        <f t="shared" si="148"/>
        <v>1300</v>
      </c>
      <c r="T533" s="6">
        <f t="shared" si="144"/>
        <v>462</v>
      </c>
    </row>
    <row r="534" spans="1:20" ht="15.75">
      <c r="A534" s="8">
        <f t="shared" si="149"/>
        <v>1310</v>
      </c>
      <c r="B534" s="8">
        <v>450</v>
      </c>
      <c r="D534" s="8">
        <f t="shared" si="151"/>
        <v>1376</v>
      </c>
      <c r="L534" s="8">
        <f>L533-43</f>
        <v>3615</v>
      </c>
      <c r="M534" t="s">
        <v>237</v>
      </c>
      <c r="N534" s="8">
        <v>3100</v>
      </c>
      <c r="O534" t="s">
        <v>39</v>
      </c>
      <c r="P534" s="8">
        <f t="shared" si="152"/>
        <v>3426</v>
      </c>
      <c r="S534">
        <f t="shared" si="148"/>
        <v>1310</v>
      </c>
      <c r="T534" s="6">
        <f>(B534+D534+L534+N534+P534-10000)/5</f>
        <v>393.4</v>
      </c>
    </row>
    <row r="535" spans="1:20" ht="15.75">
      <c r="A535" s="8">
        <f t="shared" si="149"/>
        <v>1320</v>
      </c>
      <c r="B535" s="8">
        <v>450</v>
      </c>
      <c r="C535" t="s">
        <v>105</v>
      </c>
      <c r="D535" s="8">
        <f t="shared" si="151"/>
        <v>1392</v>
      </c>
      <c r="L535" s="8">
        <f t="shared" ref="L535:L548" si="154">L534-43</f>
        <v>3572</v>
      </c>
      <c r="N535" s="8">
        <f>N534+40</f>
        <v>3140</v>
      </c>
      <c r="O535" t="s">
        <v>8</v>
      </c>
      <c r="P535" s="8">
        <f t="shared" si="152"/>
        <v>3422</v>
      </c>
      <c r="S535">
        <f t="shared" si="148"/>
        <v>1320</v>
      </c>
      <c r="T535" s="6">
        <f t="shared" ref="T535:T548" si="155">(B535+D535+L535+N535+P535-10000)/5</f>
        <v>395.2</v>
      </c>
    </row>
    <row r="536" spans="1:20" ht="15.75">
      <c r="A536" s="8">
        <f t="shared" si="149"/>
        <v>1330</v>
      </c>
      <c r="B536" s="8">
        <v>450</v>
      </c>
      <c r="D536" s="8">
        <f t="shared" si="151"/>
        <v>1408</v>
      </c>
      <c r="L536" s="8">
        <f t="shared" si="154"/>
        <v>3529</v>
      </c>
      <c r="N536" s="8">
        <f t="shared" ref="N536:N548" si="156">N535+40</f>
        <v>3180</v>
      </c>
      <c r="O536" t="s">
        <v>199</v>
      </c>
      <c r="P536" s="8">
        <f t="shared" si="152"/>
        <v>3418</v>
      </c>
      <c r="S536">
        <f t="shared" si="148"/>
        <v>1330</v>
      </c>
      <c r="T536" s="6">
        <f t="shared" si="155"/>
        <v>397</v>
      </c>
    </row>
    <row r="537" spans="1:20" ht="15.75">
      <c r="A537" s="8">
        <f t="shared" si="149"/>
        <v>1340</v>
      </c>
      <c r="B537" s="8">
        <v>400</v>
      </c>
      <c r="D537" s="8">
        <f t="shared" si="151"/>
        <v>1424</v>
      </c>
      <c r="L537" s="8">
        <f t="shared" si="154"/>
        <v>3486</v>
      </c>
      <c r="N537" s="8">
        <f t="shared" si="156"/>
        <v>3220</v>
      </c>
      <c r="P537" s="8">
        <f t="shared" si="152"/>
        <v>3414</v>
      </c>
      <c r="S537">
        <f t="shared" si="148"/>
        <v>1340</v>
      </c>
      <c r="T537" s="6">
        <f t="shared" si="155"/>
        <v>388.8</v>
      </c>
    </row>
    <row r="538" spans="1:20" ht="15.75">
      <c r="A538" s="8">
        <f t="shared" si="149"/>
        <v>1350</v>
      </c>
      <c r="B538" s="8">
        <v>350</v>
      </c>
      <c r="C538" t="s">
        <v>38</v>
      </c>
      <c r="D538" s="8">
        <f t="shared" si="151"/>
        <v>1440</v>
      </c>
      <c r="L538" s="8">
        <f t="shared" si="154"/>
        <v>3443</v>
      </c>
      <c r="M538" t="s">
        <v>238</v>
      </c>
      <c r="N538" s="8">
        <f t="shared" si="156"/>
        <v>3260</v>
      </c>
      <c r="P538" s="8">
        <f t="shared" si="152"/>
        <v>3410</v>
      </c>
      <c r="S538">
        <f t="shared" si="148"/>
        <v>1350</v>
      </c>
      <c r="T538" s="6">
        <f t="shared" si="155"/>
        <v>380.6</v>
      </c>
    </row>
    <row r="539" spans="1:20" ht="15.75">
      <c r="A539" s="8">
        <f t="shared" si="149"/>
        <v>1360</v>
      </c>
      <c r="B539" s="8">
        <v>300</v>
      </c>
      <c r="C539" t="s">
        <v>104</v>
      </c>
      <c r="D539" s="8">
        <f t="shared" si="151"/>
        <v>1456</v>
      </c>
      <c r="L539" s="8">
        <f t="shared" si="154"/>
        <v>3400</v>
      </c>
      <c r="M539" t="s">
        <v>199</v>
      </c>
      <c r="N539" s="8">
        <f t="shared" si="156"/>
        <v>3300</v>
      </c>
      <c r="P539" s="8">
        <f t="shared" si="152"/>
        <v>3406</v>
      </c>
      <c r="S539">
        <f t="shared" si="148"/>
        <v>1360</v>
      </c>
      <c r="T539" s="6">
        <f t="shared" si="155"/>
        <v>372.4</v>
      </c>
    </row>
    <row r="540" spans="1:20" ht="15.75">
      <c r="A540" s="8">
        <f t="shared" si="149"/>
        <v>1370</v>
      </c>
      <c r="B540" s="8">
        <v>250</v>
      </c>
      <c r="C540" t="s">
        <v>55</v>
      </c>
      <c r="D540" s="8">
        <f t="shared" si="151"/>
        <v>1472</v>
      </c>
      <c r="L540" s="8">
        <f t="shared" si="154"/>
        <v>3357</v>
      </c>
      <c r="M540" t="s">
        <v>239</v>
      </c>
      <c r="N540" s="8">
        <f t="shared" si="156"/>
        <v>3340</v>
      </c>
      <c r="P540" s="8">
        <f t="shared" si="152"/>
        <v>3402</v>
      </c>
      <c r="S540">
        <f t="shared" si="148"/>
        <v>1370</v>
      </c>
      <c r="T540" s="6">
        <f t="shared" si="155"/>
        <v>364.2</v>
      </c>
    </row>
    <row r="541" spans="1:20" ht="15.75">
      <c r="A541" s="8">
        <f t="shared" si="149"/>
        <v>1380</v>
      </c>
      <c r="B541" s="8">
        <f>B540+22</f>
        <v>272</v>
      </c>
      <c r="C541" t="s">
        <v>39</v>
      </c>
      <c r="D541" s="8">
        <f t="shared" si="151"/>
        <v>1488</v>
      </c>
      <c r="L541" s="8">
        <f t="shared" si="154"/>
        <v>3314</v>
      </c>
      <c r="M541" t="s">
        <v>240</v>
      </c>
      <c r="N541" s="8">
        <f t="shared" si="156"/>
        <v>3380</v>
      </c>
      <c r="P541" s="8">
        <f t="shared" si="152"/>
        <v>3398</v>
      </c>
      <c r="S541">
        <f t="shared" si="148"/>
        <v>1380</v>
      </c>
      <c r="T541" s="6">
        <f t="shared" si="155"/>
        <v>370.4</v>
      </c>
    </row>
    <row r="542" spans="1:20" ht="15.75">
      <c r="A542" s="8">
        <f t="shared" si="149"/>
        <v>1390</v>
      </c>
      <c r="B542" s="8">
        <f t="shared" ref="B542:B561" si="157">B541+22</f>
        <v>294</v>
      </c>
      <c r="C542" t="s">
        <v>106</v>
      </c>
      <c r="D542" s="8">
        <f t="shared" si="151"/>
        <v>1504</v>
      </c>
      <c r="L542" s="8">
        <f t="shared" si="154"/>
        <v>3271</v>
      </c>
      <c r="M542" t="s">
        <v>241</v>
      </c>
      <c r="N542" s="8">
        <f t="shared" si="156"/>
        <v>3420</v>
      </c>
      <c r="P542" s="8">
        <f t="shared" si="152"/>
        <v>3394</v>
      </c>
      <c r="S542">
        <f t="shared" si="148"/>
        <v>1390</v>
      </c>
      <c r="T542" s="6">
        <f t="shared" si="155"/>
        <v>376.6</v>
      </c>
    </row>
    <row r="543" spans="1:20" ht="15.75">
      <c r="A543" s="8">
        <f t="shared" si="149"/>
        <v>1400</v>
      </c>
      <c r="B543" s="8">
        <f t="shared" si="157"/>
        <v>316</v>
      </c>
      <c r="C543" t="s">
        <v>33</v>
      </c>
      <c r="D543" s="8">
        <f t="shared" si="151"/>
        <v>1520</v>
      </c>
      <c r="L543" s="8">
        <f t="shared" si="154"/>
        <v>3228</v>
      </c>
      <c r="N543" s="8">
        <f t="shared" si="156"/>
        <v>3460</v>
      </c>
      <c r="P543" s="8">
        <f t="shared" si="152"/>
        <v>3390</v>
      </c>
      <c r="S543">
        <f t="shared" si="148"/>
        <v>1400</v>
      </c>
      <c r="T543" s="6">
        <f t="shared" si="155"/>
        <v>382.8</v>
      </c>
    </row>
    <row r="544" spans="1:20" ht="15.75">
      <c r="A544" s="8">
        <f t="shared" si="149"/>
        <v>1410</v>
      </c>
      <c r="B544" s="8">
        <f t="shared" si="157"/>
        <v>338</v>
      </c>
      <c r="D544" s="8">
        <f t="shared" si="151"/>
        <v>1536</v>
      </c>
      <c r="L544" s="8">
        <f t="shared" si="154"/>
        <v>3185</v>
      </c>
      <c r="M544" t="s">
        <v>242</v>
      </c>
      <c r="N544" s="8">
        <f t="shared" si="156"/>
        <v>3500</v>
      </c>
      <c r="P544" s="8">
        <f t="shared" si="152"/>
        <v>3386</v>
      </c>
      <c r="S544">
        <f t="shared" si="148"/>
        <v>1410</v>
      </c>
      <c r="T544" s="6">
        <f t="shared" si="155"/>
        <v>389</v>
      </c>
    </row>
    <row r="545" spans="1:20" ht="15.75">
      <c r="A545" s="8">
        <f t="shared" si="149"/>
        <v>1420</v>
      </c>
      <c r="B545" s="8">
        <f t="shared" si="157"/>
        <v>360</v>
      </c>
      <c r="D545" s="8">
        <f t="shared" si="151"/>
        <v>1552</v>
      </c>
      <c r="L545" s="8">
        <f t="shared" si="154"/>
        <v>3142</v>
      </c>
      <c r="M545" t="s">
        <v>243</v>
      </c>
      <c r="N545" s="8">
        <f t="shared" si="156"/>
        <v>3540</v>
      </c>
      <c r="P545" s="8">
        <f t="shared" si="152"/>
        <v>3382</v>
      </c>
      <c r="S545">
        <f t="shared" si="148"/>
        <v>1420</v>
      </c>
      <c r="T545" s="6">
        <f t="shared" si="155"/>
        <v>395.2</v>
      </c>
    </row>
    <row r="546" spans="1:20" ht="15.75">
      <c r="A546" s="8">
        <f t="shared" si="149"/>
        <v>1430</v>
      </c>
      <c r="B546" s="8">
        <f t="shared" si="157"/>
        <v>382</v>
      </c>
      <c r="D546" s="8">
        <f t="shared" si="151"/>
        <v>1568</v>
      </c>
      <c r="L546" s="8">
        <f t="shared" si="154"/>
        <v>3099</v>
      </c>
      <c r="M546" t="s">
        <v>244</v>
      </c>
      <c r="N546" s="8">
        <f t="shared" si="156"/>
        <v>3580</v>
      </c>
      <c r="O546" t="s">
        <v>246</v>
      </c>
      <c r="P546" s="8">
        <f t="shared" si="152"/>
        <v>3378</v>
      </c>
      <c r="S546">
        <f t="shared" si="148"/>
        <v>1430</v>
      </c>
      <c r="T546" s="6">
        <f t="shared" si="155"/>
        <v>401.4</v>
      </c>
    </row>
    <row r="547" spans="1:20" ht="15.75">
      <c r="A547" s="8">
        <f t="shared" si="149"/>
        <v>1440</v>
      </c>
      <c r="B547" s="8">
        <f t="shared" si="157"/>
        <v>404</v>
      </c>
      <c r="D547" s="8">
        <f t="shared" si="151"/>
        <v>1584</v>
      </c>
      <c r="L547" s="8">
        <f t="shared" si="154"/>
        <v>3056</v>
      </c>
      <c r="M547" t="s">
        <v>245</v>
      </c>
      <c r="N547" s="8">
        <f t="shared" si="156"/>
        <v>3620</v>
      </c>
      <c r="O547" t="s">
        <v>245</v>
      </c>
      <c r="P547" s="8">
        <f t="shared" si="152"/>
        <v>3374</v>
      </c>
      <c r="Q547" t="s">
        <v>9</v>
      </c>
      <c r="S547">
        <f t="shared" si="148"/>
        <v>1440</v>
      </c>
      <c r="T547" s="6">
        <f t="shared" si="155"/>
        <v>407.6</v>
      </c>
    </row>
    <row r="548" spans="1:20" ht="15.75">
      <c r="A548" s="8">
        <f t="shared" si="149"/>
        <v>1450</v>
      </c>
      <c r="B548" s="8">
        <f t="shared" si="157"/>
        <v>426</v>
      </c>
      <c r="D548" s="8">
        <f t="shared" si="151"/>
        <v>1600</v>
      </c>
      <c r="L548" s="8">
        <f t="shared" si="154"/>
        <v>3013</v>
      </c>
      <c r="M548" t="s">
        <v>55</v>
      </c>
      <c r="N548" s="8">
        <f t="shared" si="156"/>
        <v>3660</v>
      </c>
      <c r="P548" s="8">
        <f t="shared" si="152"/>
        <v>3370</v>
      </c>
      <c r="Q548" t="s">
        <v>254</v>
      </c>
      <c r="S548">
        <f t="shared" si="148"/>
        <v>1450</v>
      </c>
      <c r="T548" s="6">
        <f t="shared" si="155"/>
        <v>413.8</v>
      </c>
    </row>
    <row r="549" spans="1:20" ht="15.75">
      <c r="A549" s="8">
        <f t="shared" si="149"/>
        <v>1460</v>
      </c>
      <c r="B549" s="8">
        <f t="shared" si="157"/>
        <v>448</v>
      </c>
      <c r="D549" s="8">
        <f t="shared" si="151"/>
        <v>1616</v>
      </c>
      <c r="N549" s="8">
        <f>N548+12</f>
        <v>3672</v>
      </c>
      <c r="P549" s="8">
        <f t="shared" si="152"/>
        <v>3366</v>
      </c>
      <c r="Q549" t="s">
        <v>255</v>
      </c>
      <c r="S549">
        <f t="shared" si="148"/>
        <v>1460</v>
      </c>
      <c r="T549" s="6">
        <f>(B549+D549+N549+P549-7000)/4</f>
        <v>525.5</v>
      </c>
    </row>
    <row r="550" spans="1:20" ht="15.75">
      <c r="A550" s="8">
        <f t="shared" si="149"/>
        <v>1470</v>
      </c>
      <c r="B550" s="8">
        <f t="shared" si="157"/>
        <v>470</v>
      </c>
      <c r="D550" s="8">
        <f t="shared" si="151"/>
        <v>1632</v>
      </c>
      <c r="N550" s="8">
        <f t="shared" ref="N550:N559" si="158">N549+12</f>
        <v>3684</v>
      </c>
      <c r="P550" s="8">
        <f t="shared" si="152"/>
        <v>3362</v>
      </c>
      <c r="S550">
        <f t="shared" si="148"/>
        <v>1470</v>
      </c>
      <c r="T550" s="6">
        <f t="shared" ref="T550:T558" si="159">(B550+D550+N550+P550-7000)/4</f>
        <v>537</v>
      </c>
    </row>
    <row r="551" spans="1:20" ht="15.75">
      <c r="A551" s="8">
        <f t="shared" si="149"/>
        <v>1480</v>
      </c>
      <c r="B551" s="8">
        <f t="shared" si="157"/>
        <v>492</v>
      </c>
      <c r="D551" s="8">
        <f t="shared" si="151"/>
        <v>1648</v>
      </c>
      <c r="N551" s="8">
        <f t="shared" si="158"/>
        <v>3696</v>
      </c>
      <c r="P551" s="8">
        <f t="shared" si="152"/>
        <v>3358</v>
      </c>
      <c r="Q551" t="s">
        <v>55</v>
      </c>
      <c r="S551">
        <f t="shared" si="148"/>
        <v>1480</v>
      </c>
      <c r="T551" s="6">
        <f t="shared" si="159"/>
        <v>548.5</v>
      </c>
    </row>
    <row r="552" spans="1:20" ht="15.75">
      <c r="A552" s="8">
        <f t="shared" si="149"/>
        <v>1490</v>
      </c>
      <c r="B552" s="8">
        <f t="shared" si="157"/>
        <v>514</v>
      </c>
      <c r="D552" s="8">
        <f t="shared" si="151"/>
        <v>1664</v>
      </c>
      <c r="N552" s="8">
        <f t="shared" si="158"/>
        <v>3708</v>
      </c>
      <c r="P552" s="8">
        <f>P551+50</f>
        <v>3408</v>
      </c>
      <c r="Q552" t="s">
        <v>262</v>
      </c>
      <c r="S552">
        <f t="shared" si="148"/>
        <v>1490</v>
      </c>
      <c r="T552" s="6">
        <f t="shared" si="159"/>
        <v>573.5</v>
      </c>
    </row>
    <row r="553" spans="1:20" ht="15.75">
      <c r="A553" s="8">
        <f t="shared" si="149"/>
        <v>1500</v>
      </c>
      <c r="B553" s="8">
        <f t="shared" si="157"/>
        <v>536</v>
      </c>
      <c r="D553" s="8">
        <f t="shared" si="151"/>
        <v>1680</v>
      </c>
      <c r="N553" s="8">
        <f t="shared" si="158"/>
        <v>3720</v>
      </c>
      <c r="P553" s="8">
        <f t="shared" ref="P553:P558" si="160">P552+50</f>
        <v>3458</v>
      </c>
      <c r="Q553" t="s">
        <v>263</v>
      </c>
      <c r="S553">
        <f t="shared" si="148"/>
        <v>1500</v>
      </c>
      <c r="T553" s="6">
        <f t="shared" si="159"/>
        <v>598.5</v>
      </c>
    </row>
    <row r="554" spans="1:20" ht="15.75">
      <c r="A554" s="8">
        <f t="shared" si="149"/>
        <v>1510</v>
      </c>
      <c r="B554" s="8">
        <f t="shared" si="157"/>
        <v>558</v>
      </c>
      <c r="D554" s="8">
        <f t="shared" si="151"/>
        <v>1696</v>
      </c>
      <c r="N554" s="8">
        <f t="shared" si="158"/>
        <v>3732</v>
      </c>
      <c r="P554" s="8">
        <f t="shared" si="160"/>
        <v>3508</v>
      </c>
      <c r="Q554" t="s">
        <v>253</v>
      </c>
      <c r="S554">
        <f t="shared" si="148"/>
        <v>1510</v>
      </c>
      <c r="T554" s="6">
        <f t="shared" si="159"/>
        <v>623.5</v>
      </c>
    </row>
    <row r="555" spans="1:20" ht="15.75">
      <c r="A555" s="8">
        <f t="shared" si="149"/>
        <v>1520</v>
      </c>
      <c r="B555" s="8">
        <f t="shared" si="157"/>
        <v>580</v>
      </c>
      <c r="D555" s="8">
        <f t="shared" si="151"/>
        <v>1712</v>
      </c>
      <c r="N555" s="8">
        <f t="shared" si="158"/>
        <v>3744</v>
      </c>
      <c r="P555" s="8">
        <f t="shared" si="160"/>
        <v>3558</v>
      </c>
      <c r="S555">
        <f t="shared" si="148"/>
        <v>1520</v>
      </c>
      <c r="T555" s="6">
        <f t="shared" si="159"/>
        <v>648.5</v>
      </c>
    </row>
    <row r="556" spans="1:20" ht="15.75">
      <c r="A556" s="8">
        <f t="shared" si="149"/>
        <v>1530</v>
      </c>
      <c r="B556" s="8">
        <f t="shared" si="157"/>
        <v>602</v>
      </c>
      <c r="D556" s="8">
        <f>D555-512</f>
        <v>1200</v>
      </c>
      <c r="N556" s="8">
        <f t="shared" si="158"/>
        <v>3756</v>
      </c>
      <c r="O556" t="s">
        <v>31</v>
      </c>
      <c r="P556" s="8">
        <f t="shared" si="160"/>
        <v>3608</v>
      </c>
      <c r="S556">
        <f t="shared" si="148"/>
        <v>1530</v>
      </c>
      <c r="T556" s="6">
        <f t="shared" si="159"/>
        <v>541.5</v>
      </c>
    </row>
    <row r="557" spans="1:20" ht="15.75">
      <c r="A557" s="8">
        <f t="shared" si="149"/>
        <v>1540</v>
      </c>
      <c r="B557" s="8">
        <f t="shared" si="157"/>
        <v>624</v>
      </c>
      <c r="D557" s="8">
        <f>D556-100</f>
        <v>1100</v>
      </c>
      <c r="N557" s="8">
        <f t="shared" si="158"/>
        <v>3768</v>
      </c>
      <c r="O557" t="s">
        <v>247</v>
      </c>
      <c r="P557" s="8">
        <f t="shared" si="160"/>
        <v>3658</v>
      </c>
      <c r="S557">
        <f t="shared" si="148"/>
        <v>1540</v>
      </c>
      <c r="T557" s="6">
        <f t="shared" si="159"/>
        <v>537.5</v>
      </c>
    </row>
    <row r="558" spans="1:20" ht="15.75">
      <c r="A558" s="8">
        <f t="shared" si="149"/>
        <v>1550</v>
      </c>
      <c r="B558" s="8">
        <f t="shared" si="157"/>
        <v>646</v>
      </c>
      <c r="D558" s="8">
        <f>D557-100</f>
        <v>1000</v>
      </c>
      <c r="N558" s="8">
        <f t="shared" si="158"/>
        <v>3780</v>
      </c>
      <c r="O558" t="s">
        <v>107</v>
      </c>
      <c r="P558" s="8">
        <f t="shared" si="160"/>
        <v>3708</v>
      </c>
      <c r="Q558" t="s">
        <v>55</v>
      </c>
      <c r="S558">
        <f t="shared" si="148"/>
        <v>1550</v>
      </c>
      <c r="T558" s="6">
        <f t="shared" si="159"/>
        <v>533.5</v>
      </c>
    </row>
    <row r="559" spans="1:20" ht="15.75">
      <c r="A559" s="8">
        <f t="shared" si="149"/>
        <v>1560</v>
      </c>
      <c r="B559" s="8">
        <f t="shared" si="157"/>
        <v>668</v>
      </c>
      <c r="N559" s="8">
        <f t="shared" si="158"/>
        <v>3792</v>
      </c>
      <c r="O559" t="s">
        <v>8</v>
      </c>
      <c r="P559" s="8">
        <f>P558+24</f>
        <v>3732</v>
      </c>
      <c r="Q559" t="s">
        <v>132</v>
      </c>
      <c r="S559">
        <f t="shared" si="148"/>
        <v>1560</v>
      </c>
      <c r="T559" s="6">
        <f>(B559+N559+P559-6000)/3</f>
        <v>730.66666666666663</v>
      </c>
    </row>
    <row r="560" spans="1:20" ht="15.75">
      <c r="A560" s="8">
        <f t="shared" si="149"/>
        <v>1570</v>
      </c>
      <c r="B560" s="8">
        <f t="shared" si="157"/>
        <v>690</v>
      </c>
      <c r="C560" t="s">
        <v>107</v>
      </c>
      <c r="N560" s="8">
        <f>N559+12</f>
        <v>3804</v>
      </c>
      <c r="O560" t="s">
        <v>55</v>
      </c>
      <c r="P560" s="8">
        <f t="shared" ref="P560:P566" si="161">P559+24</f>
        <v>3756</v>
      </c>
      <c r="Q560" t="s">
        <v>261</v>
      </c>
      <c r="S560">
        <f t="shared" si="148"/>
        <v>1570</v>
      </c>
      <c r="T560" s="6">
        <f t="shared" ref="T560:T595" si="162">(B560+N560+P560-6000)/3</f>
        <v>750</v>
      </c>
    </row>
    <row r="561" spans="1:20" ht="15.75">
      <c r="A561" s="8">
        <f t="shared" si="149"/>
        <v>1580</v>
      </c>
      <c r="B561" s="8">
        <f t="shared" si="157"/>
        <v>712</v>
      </c>
      <c r="C561" t="s">
        <v>106</v>
      </c>
      <c r="N561" s="8">
        <f>N560-20</f>
        <v>3784</v>
      </c>
      <c r="P561" s="8">
        <f t="shared" si="161"/>
        <v>3780</v>
      </c>
      <c r="Q561" t="s">
        <v>9</v>
      </c>
      <c r="S561">
        <f t="shared" si="148"/>
        <v>1580</v>
      </c>
      <c r="T561" s="6">
        <f t="shared" si="162"/>
        <v>758.66666666666663</v>
      </c>
    </row>
    <row r="562" spans="1:20" ht="15.75">
      <c r="A562" s="8">
        <f t="shared" si="149"/>
        <v>1590</v>
      </c>
      <c r="B562" s="8">
        <f>B561-35</f>
        <v>677</v>
      </c>
      <c r="N562" s="8">
        <f t="shared" ref="N562:N565" si="163">N561-20</f>
        <v>3764</v>
      </c>
      <c r="P562" s="8">
        <f t="shared" si="161"/>
        <v>3804</v>
      </c>
      <c r="Q562" t="s">
        <v>199</v>
      </c>
      <c r="S562">
        <f t="shared" si="148"/>
        <v>1590</v>
      </c>
      <c r="T562" s="6">
        <f t="shared" si="162"/>
        <v>748.33333333333337</v>
      </c>
    </row>
    <row r="563" spans="1:20" ht="15.75">
      <c r="A563" s="8">
        <f t="shared" si="149"/>
        <v>1600</v>
      </c>
      <c r="B563" s="8">
        <f t="shared" ref="B563:B566" si="164">B562-35</f>
        <v>642</v>
      </c>
      <c r="N563" s="8">
        <f t="shared" si="163"/>
        <v>3744</v>
      </c>
      <c r="P563" s="8">
        <f t="shared" si="161"/>
        <v>3828</v>
      </c>
      <c r="Q563" t="s">
        <v>259</v>
      </c>
      <c r="S563">
        <f t="shared" si="148"/>
        <v>1600</v>
      </c>
      <c r="T563" s="6">
        <f t="shared" si="162"/>
        <v>738</v>
      </c>
    </row>
    <row r="564" spans="1:20" ht="15.75">
      <c r="A564" s="8">
        <f t="shared" si="149"/>
        <v>1610</v>
      </c>
      <c r="B564" s="8">
        <f t="shared" si="164"/>
        <v>607</v>
      </c>
      <c r="N564" s="8">
        <f t="shared" si="163"/>
        <v>3724</v>
      </c>
      <c r="P564" s="8">
        <f t="shared" si="161"/>
        <v>3852</v>
      </c>
      <c r="Q564" t="s">
        <v>260</v>
      </c>
      <c r="S564">
        <f t="shared" si="148"/>
        <v>1610</v>
      </c>
      <c r="T564" s="6">
        <f t="shared" si="162"/>
        <v>727.66666666666663</v>
      </c>
    </row>
    <row r="565" spans="1:20" ht="15.75">
      <c r="A565" s="8">
        <f t="shared" si="149"/>
        <v>1620</v>
      </c>
      <c r="B565" s="8">
        <f t="shared" si="164"/>
        <v>572</v>
      </c>
      <c r="C565" t="s">
        <v>38</v>
      </c>
      <c r="N565" s="8">
        <f t="shared" si="163"/>
        <v>3704</v>
      </c>
      <c r="P565" s="8">
        <f t="shared" si="161"/>
        <v>3876</v>
      </c>
      <c r="S565">
        <f t="shared" si="148"/>
        <v>1620</v>
      </c>
      <c r="T565" s="6">
        <f t="shared" si="162"/>
        <v>717.33333333333337</v>
      </c>
    </row>
    <row r="566" spans="1:20" ht="15.75">
      <c r="A566" s="8">
        <f t="shared" si="149"/>
        <v>1630</v>
      </c>
      <c r="B566" s="8">
        <f t="shared" si="164"/>
        <v>537</v>
      </c>
      <c r="C566" t="s">
        <v>106</v>
      </c>
      <c r="N566" s="8">
        <f>N565+18</f>
        <v>3722</v>
      </c>
      <c r="P566" s="8">
        <f t="shared" si="161"/>
        <v>3900</v>
      </c>
      <c r="Q566" t="s">
        <v>55</v>
      </c>
      <c r="S566">
        <f t="shared" si="148"/>
        <v>1630</v>
      </c>
      <c r="T566" s="6">
        <f t="shared" si="162"/>
        <v>719.66666666666663</v>
      </c>
    </row>
    <row r="567" spans="1:20" ht="15.75">
      <c r="A567" s="8">
        <f t="shared" si="149"/>
        <v>1640</v>
      </c>
      <c r="B567" s="8">
        <v>500</v>
      </c>
      <c r="C567" t="s">
        <v>55</v>
      </c>
      <c r="N567" s="8">
        <f t="shared" ref="N567" si="165">N566+18</f>
        <v>3740</v>
      </c>
      <c r="P567" s="8">
        <f>P566-50</f>
        <v>3850</v>
      </c>
      <c r="S567">
        <f t="shared" si="148"/>
        <v>1640</v>
      </c>
      <c r="T567" s="6">
        <f t="shared" si="162"/>
        <v>696.66666666666663</v>
      </c>
    </row>
    <row r="568" spans="1:20" ht="15.75">
      <c r="A568" s="8">
        <f t="shared" si="149"/>
        <v>1650</v>
      </c>
      <c r="B568" s="8">
        <f>B567+15</f>
        <v>515</v>
      </c>
      <c r="N568" s="8">
        <f>N567-40</f>
        <v>3700</v>
      </c>
      <c r="P568" s="8">
        <f t="shared" ref="P568" si="166">P567-50</f>
        <v>3800</v>
      </c>
      <c r="S568">
        <f t="shared" si="148"/>
        <v>1650</v>
      </c>
      <c r="T568" s="6">
        <f t="shared" si="162"/>
        <v>671.66666666666663</v>
      </c>
    </row>
    <row r="569" spans="1:20" ht="15.75">
      <c r="A569" s="8">
        <f t="shared" si="149"/>
        <v>1660</v>
      </c>
      <c r="B569" s="8">
        <f t="shared" ref="B569:B576" si="167">B568+15</f>
        <v>530</v>
      </c>
      <c r="C569" t="s">
        <v>24</v>
      </c>
      <c r="E569" t="s">
        <v>24</v>
      </c>
      <c r="G569" t="s">
        <v>24</v>
      </c>
      <c r="I569" t="s">
        <v>24</v>
      </c>
      <c r="K569" t="s">
        <v>24</v>
      </c>
      <c r="M569" t="s">
        <v>24</v>
      </c>
      <c r="N569" s="8">
        <f t="shared" ref="N569:N570" si="168">N568-40</f>
        <v>3660</v>
      </c>
      <c r="O569" t="s">
        <v>24</v>
      </c>
      <c r="P569" s="8">
        <f>P568-40</f>
        <v>3760</v>
      </c>
      <c r="Q569" t="s">
        <v>24</v>
      </c>
      <c r="S569">
        <f t="shared" si="148"/>
        <v>1660</v>
      </c>
      <c r="T569" s="6">
        <f t="shared" si="162"/>
        <v>650</v>
      </c>
    </row>
    <row r="570" spans="1:20" ht="15.75">
      <c r="A570" s="8">
        <f t="shared" si="149"/>
        <v>1670</v>
      </c>
      <c r="B570" s="8">
        <f t="shared" si="167"/>
        <v>545</v>
      </c>
      <c r="C570" t="s">
        <v>14</v>
      </c>
      <c r="E570" t="s">
        <v>14</v>
      </c>
      <c r="G570" t="s">
        <v>14</v>
      </c>
      <c r="I570" t="s">
        <v>14</v>
      </c>
      <c r="K570" t="s">
        <v>14</v>
      </c>
      <c r="M570" t="s">
        <v>14</v>
      </c>
      <c r="N570" s="8">
        <f t="shared" si="168"/>
        <v>3620</v>
      </c>
      <c r="O570" t="s">
        <v>14</v>
      </c>
      <c r="P570" s="8">
        <f t="shared" ref="P570:P575" si="169">P569-40</f>
        <v>3720</v>
      </c>
      <c r="Q570" t="s">
        <v>14</v>
      </c>
      <c r="S570">
        <f t="shared" si="148"/>
        <v>1670</v>
      </c>
      <c r="T570" s="6">
        <f t="shared" si="162"/>
        <v>628.33333333333337</v>
      </c>
    </row>
    <row r="571" spans="1:20" ht="15.75">
      <c r="A571" s="8">
        <f t="shared" si="149"/>
        <v>1680</v>
      </c>
      <c r="B571" s="8">
        <f t="shared" si="167"/>
        <v>560</v>
      </c>
      <c r="C571" t="s">
        <v>15</v>
      </c>
      <c r="E571" t="s">
        <v>15</v>
      </c>
      <c r="G571" t="s">
        <v>15</v>
      </c>
      <c r="I571" t="s">
        <v>15</v>
      </c>
      <c r="K571" t="s">
        <v>15</v>
      </c>
      <c r="M571" t="s">
        <v>15</v>
      </c>
      <c r="N571" s="8">
        <f>N570-25</f>
        <v>3595</v>
      </c>
      <c r="O571" t="s">
        <v>15</v>
      </c>
      <c r="P571" s="8">
        <f t="shared" si="169"/>
        <v>3680</v>
      </c>
      <c r="Q571" t="s">
        <v>15</v>
      </c>
      <c r="S571">
        <f t="shared" si="148"/>
        <v>1680</v>
      </c>
      <c r="T571" s="6">
        <f t="shared" si="162"/>
        <v>611.66666666666663</v>
      </c>
    </row>
    <row r="572" spans="1:20" ht="15.75">
      <c r="A572" s="8">
        <f t="shared" si="149"/>
        <v>1690</v>
      </c>
      <c r="B572" s="8">
        <f t="shared" si="167"/>
        <v>575</v>
      </c>
      <c r="N572" s="8">
        <f t="shared" ref="N572:N594" si="170">N571-25</f>
        <v>3570</v>
      </c>
      <c r="O572" t="s">
        <v>248</v>
      </c>
      <c r="P572" s="8">
        <f t="shared" si="169"/>
        <v>3640</v>
      </c>
      <c r="Q572" t="s">
        <v>265</v>
      </c>
      <c r="S572">
        <f t="shared" si="148"/>
        <v>1690</v>
      </c>
      <c r="T572" s="6">
        <f t="shared" si="162"/>
        <v>595</v>
      </c>
    </row>
    <row r="573" spans="1:20" ht="15.75">
      <c r="A573" s="8">
        <f t="shared" si="149"/>
        <v>1700</v>
      </c>
      <c r="B573" s="8">
        <f t="shared" si="167"/>
        <v>590</v>
      </c>
      <c r="N573" s="8">
        <f t="shared" si="170"/>
        <v>3545</v>
      </c>
      <c r="O573" t="s">
        <v>249</v>
      </c>
      <c r="P573" s="8">
        <f t="shared" si="169"/>
        <v>3600</v>
      </c>
      <c r="Q573" t="s">
        <v>266</v>
      </c>
      <c r="S573">
        <f t="shared" si="148"/>
        <v>1700</v>
      </c>
      <c r="T573" s="6">
        <f t="shared" si="162"/>
        <v>578.33333333333337</v>
      </c>
    </row>
    <row r="574" spans="1:20" ht="15.75">
      <c r="A574" s="8">
        <f t="shared" si="149"/>
        <v>1710</v>
      </c>
      <c r="B574" s="8">
        <f t="shared" si="167"/>
        <v>605</v>
      </c>
      <c r="N574" s="8">
        <f t="shared" si="170"/>
        <v>3520</v>
      </c>
      <c r="O574" t="s">
        <v>250</v>
      </c>
      <c r="P574" s="8">
        <f t="shared" si="169"/>
        <v>3560</v>
      </c>
      <c r="Q574" t="s">
        <v>264</v>
      </c>
      <c r="S574">
        <f t="shared" si="148"/>
        <v>1710</v>
      </c>
      <c r="T574" s="6">
        <f t="shared" si="162"/>
        <v>561.66666666666663</v>
      </c>
    </row>
    <row r="575" spans="1:20" ht="15.75">
      <c r="A575" s="8">
        <f t="shared" si="149"/>
        <v>1720</v>
      </c>
      <c r="B575" s="8">
        <f t="shared" si="167"/>
        <v>620</v>
      </c>
      <c r="C575" t="s">
        <v>107</v>
      </c>
      <c r="N575" s="8">
        <f t="shared" si="170"/>
        <v>3495</v>
      </c>
      <c r="P575" s="8">
        <f t="shared" si="169"/>
        <v>3520</v>
      </c>
      <c r="S575">
        <f t="shared" si="148"/>
        <v>1720</v>
      </c>
      <c r="T575" s="6">
        <f t="shared" si="162"/>
        <v>545</v>
      </c>
    </row>
    <row r="576" spans="1:20" ht="15.75">
      <c r="A576" s="8">
        <f t="shared" si="149"/>
        <v>1730</v>
      </c>
      <c r="B576" s="8">
        <f t="shared" si="167"/>
        <v>635</v>
      </c>
      <c r="C576" t="s">
        <v>108</v>
      </c>
      <c r="N576" s="8">
        <f t="shared" si="170"/>
        <v>3470</v>
      </c>
      <c r="P576" s="8">
        <f>P575-17</f>
        <v>3503</v>
      </c>
      <c r="S576">
        <f t="shared" si="148"/>
        <v>1730</v>
      </c>
      <c r="T576" s="6">
        <f t="shared" si="162"/>
        <v>536</v>
      </c>
    </row>
    <row r="577" spans="1:20" ht="15.75">
      <c r="A577" s="8">
        <f t="shared" si="149"/>
        <v>1740</v>
      </c>
      <c r="B577" s="8">
        <v>640</v>
      </c>
      <c r="C577" t="s">
        <v>55</v>
      </c>
      <c r="N577" s="8">
        <f t="shared" si="170"/>
        <v>3445</v>
      </c>
      <c r="P577" s="8">
        <f t="shared" ref="P577:P593" si="171">P576-17</f>
        <v>3486</v>
      </c>
      <c r="S577">
        <f t="shared" si="148"/>
        <v>1740</v>
      </c>
      <c r="T577" s="6">
        <f t="shared" si="162"/>
        <v>523.66666666666663</v>
      </c>
    </row>
    <row r="578" spans="1:20" ht="15.75">
      <c r="A578" s="8">
        <f t="shared" si="149"/>
        <v>1750</v>
      </c>
      <c r="B578" s="8">
        <f>B577-20</f>
        <v>620</v>
      </c>
      <c r="N578" s="8">
        <f t="shared" si="170"/>
        <v>3420</v>
      </c>
      <c r="P578" s="8">
        <f t="shared" si="171"/>
        <v>3469</v>
      </c>
      <c r="S578">
        <f t="shared" si="148"/>
        <v>1750</v>
      </c>
      <c r="T578" s="6">
        <f t="shared" si="162"/>
        <v>503</v>
      </c>
    </row>
    <row r="579" spans="1:20" ht="15.75">
      <c r="A579" s="8">
        <f t="shared" si="149"/>
        <v>1760</v>
      </c>
      <c r="B579" s="8">
        <f t="shared" ref="B579:B594" si="172">B578-20</f>
        <v>600</v>
      </c>
      <c r="N579" s="8">
        <f t="shared" si="170"/>
        <v>3395</v>
      </c>
      <c r="P579" s="8">
        <f t="shared" si="171"/>
        <v>3452</v>
      </c>
      <c r="S579">
        <f t="shared" si="148"/>
        <v>1760</v>
      </c>
      <c r="T579" s="6">
        <f t="shared" si="162"/>
        <v>482.33333333333331</v>
      </c>
    </row>
    <row r="580" spans="1:20" ht="15.75">
      <c r="A580" s="8">
        <f t="shared" si="149"/>
        <v>1770</v>
      </c>
      <c r="B580" s="8">
        <f t="shared" si="172"/>
        <v>580</v>
      </c>
      <c r="N580" s="8">
        <f t="shared" si="170"/>
        <v>3370</v>
      </c>
      <c r="P580" s="8">
        <f t="shared" si="171"/>
        <v>3435</v>
      </c>
      <c r="S580">
        <f t="shared" ref="S580:S643" si="173">A580</f>
        <v>1770</v>
      </c>
      <c r="T580" s="6">
        <f t="shared" si="162"/>
        <v>461.66666666666669</v>
      </c>
    </row>
    <row r="581" spans="1:20" ht="15.75">
      <c r="A581" s="8">
        <f t="shared" ref="A581:A644" si="174">A580+10</f>
        <v>1780</v>
      </c>
      <c r="B581" s="8">
        <f t="shared" si="172"/>
        <v>560</v>
      </c>
      <c r="N581" s="8">
        <f t="shared" si="170"/>
        <v>3345</v>
      </c>
      <c r="P581" s="8">
        <f t="shared" si="171"/>
        <v>3418</v>
      </c>
      <c r="S581">
        <f t="shared" si="173"/>
        <v>1780</v>
      </c>
      <c r="T581" s="6">
        <f t="shared" si="162"/>
        <v>441</v>
      </c>
    </row>
    <row r="582" spans="1:20" ht="15.75">
      <c r="A582" s="8">
        <f t="shared" si="174"/>
        <v>1790</v>
      </c>
      <c r="B582" s="8">
        <f t="shared" si="172"/>
        <v>540</v>
      </c>
      <c r="N582" s="8">
        <f t="shared" si="170"/>
        <v>3320</v>
      </c>
      <c r="P582" s="8">
        <f t="shared" si="171"/>
        <v>3401</v>
      </c>
      <c r="S582">
        <f t="shared" si="173"/>
        <v>1790</v>
      </c>
      <c r="T582" s="6">
        <f t="shared" si="162"/>
        <v>420.33333333333331</v>
      </c>
    </row>
    <row r="583" spans="1:20" ht="15.75">
      <c r="A583" s="8">
        <f t="shared" si="174"/>
        <v>1800</v>
      </c>
      <c r="B583" s="8">
        <f t="shared" si="172"/>
        <v>520</v>
      </c>
      <c r="N583" s="8">
        <f t="shared" si="170"/>
        <v>3295</v>
      </c>
      <c r="P583" s="8">
        <f t="shared" si="171"/>
        <v>3384</v>
      </c>
      <c r="S583">
        <f t="shared" si="173"/>
        <v>1800</v>
      </c>
      <c r="T583" s="6">
        <f t="shared" si="162"/>
        <v>399.66666666666669</v>
      </c>
    </row>
    <row r="584" spans="1:20" ht="15.75">
      <c r="A584" s="8">
        <f t="shared" si="174"/>
        <v>1810</v>
      </c>
      <c r="B584" s="8">
        <f t="shared" si="172"/>
        <v>500</v>
      </c>
      <c r="N584" s="8">
        <f t="shared" si="170"/>
        <v>3270</v>
      </c>
      <c r="P584" s="8">
        <f t="shared" si="171"/>
        <v>3367</v>
      </c>
      <c r="S584">
        <f t="shared" si="173"/>
        <v>1810</v>
      </c>
      <c r="T584" s="6">
        <f t="shared" si="162"/>
        <v>379</v>
      </c>
    </row>
    <row r="585" spans="1:20" ht="15.75">
      <c r="A585" s="8">
        <f t="shared" si="174"/>
        <v>1820</v>
      </c>
      <c r="B585" s="8">
        <f t="shared" si="172"/>
        <v>480</v>
      </c>
      <c r="N585" s="8">
        <f t="shared" si="170"/>
        <v>3245</v>
      </c>
      <c r="P585" s="8">
        <f t="shared" si="171"/>
        <v>3350</v>
      </c>
      <c r="S585">
        <f t="shared" si="173"/>
        <v>1820</v>
      </c>
      <c r="T585" s="6">
        <f t="shared" si="162"/>
        <v>358.33333333333331</v>
      </c>
    </row>
    <row r="586" spans="1:20" ht="15.75">
      <c r="A586" s="8">
        <f t="shared" si="174"/>
        <v>1830</v>
      </c>
      <c r="B586" s="8">
        <f t="shared" si="172"/>
        <v>460</v>
      </c>
      <c r="N586" s="8">
        <f t="shared" si="170"/>
        <v>3220</v>
      </c>
      <c r="P586" s="8">
        <f t="shared" si="171"/>
        <v>3333</v>
      </c>
      <c r="S586">
        <f t="shared" si="173"/>
        <v>1830</v>
      </c>
      <c r="T586" s="6">
        <f t="shared" si="162"/>
        <v>337.66666666666669</v>
      </c>
    </row>
    <row r="587" spans="1:20" ht="15.75">
      <c r="A587" s="8">
        <f t="shared" si="174"/>
        <v>1840</v>
      </c>
      <c r="B587" s="8">
        <f t="shared" si="172"/>
        <v>440</v>
      </c>
      <c r="N587" s="8">
        <f t="shared" si="170"/>
        <v>3195</v>
      </c>
      <c r="P587" s="8">
        <f t="shared" si="171"/>
        <v>3316</v>
      </c>
      <c r="S587">
        <f t="shared" si="173"/>
        <v>1840</v>
      </c>
      <c r="T587" s="6">
        <f t="shared" si="162"/>
        <v>317</v>
      </c>
    </row>
    <row r="588" spans="1:20" ht="15.75">
      <c r="A588" s="8">
        <f t="shared" si="174"/>
        <v>1850</v>
      </c>
      <c r="B588" s="8">
        <f t="shared" si="172"/>
        <v>420</v>
      </c>
      <c r="N588" s="8">
        <f t="shared" si="170"/>
        <v>3170</v>
      </c>
      <c r="P588" s="8">
        <f t="shared" si="171"/>
        <v>3299</v>
      </c>
      <c r="S588">
        <f t="shared" si="173"/>
        <v>1850</v>
      </c>
      <c r="T588" s="6">
        <f t="shared" si="162"/>
        <v>296.33333333333331</v>
      </c>
    </row>
    <row r="589" spans="1:20" ht="15.75">
      <c r="A589" s="8">
        <f t="shared" si="174"/>
        <v>1860</v>
      </c>
      <c r="B589" s="8">
        <f t="shared" si="172"/>
        <v>400</v>
      </c>
      <c r="N589" s="8">
        <f t="shared" si="170"/>
        <v>3145</v>
      </c>
      <c r="P589" s="8">
        <f t="shared" si="171"/>
        <v>3282</v>
      </c>
      <c r="Q589" t="s">
        <v>171</v>
      </c>
      <c r="S589">
        <f t="shared" si="173"/>
        <v>1860</v>
      </c>
      <c r="T589" s="6">
        <f t="shared" si="162"/>
        <v>275.66666666666669</v>
      </c>
    </row>
    <row r="590" spans="1:20" ht="15.75">
      <c r="A590" s="8">
        <f t="shared" si="174"/>
        <v>1870</v>
      </c>
      <c r="B590" s="8">
        <f t="shared" si="172"/>
        <v>380</v>
      </c>
      <c r="N590" s="8">
        <f t="shared" si="170"/>
        <v>3120</v>
      </c>
      <c r="P590" s="8">
        <f t="shared" si="171"/>
        <v>3265</v>
      </c>
      <c r="Q590" t="s">
        <v>267</v>
      </c>
      <c r="S590">
        <f t="shared" si="173"/>
        <v>1870</v>
      </c>
      <c r="T590" s="6">
        <f t="shared" si="162"/>
        <v>255</v>
      </c>
    </row>
    <row r="591" spans="1:20" ht="15.75">
      <c r="A591" s="8">
        <f t="shared" si="174"/>
        <v>1880</v>
      </c>
      <c r="B591" s="8">
        <f t="shared" si="172"/>
        <v>360</v>
      </c>
      <c r="N591" s="8">
        <f t="shared" si="170"/>
        <v>3095</v>
      </c>
      <c r="P591" s="8">
        <f t="shared" si="171"/>
        <v>3248</v>
      </c>
      <c r="Q591" t="s">
        <v>268</v>
      </c>
      <c r="S591">
        <f t="shared" si="173"/>
        <v>1880</v>
      </c>
      <c r="T591" s="6">
        <f t="shared" si="162"/>
        <v>234.33333333333334</v>
      </c>
    </row>
    <row r="592" spans="1:20" ht="15.75">
      <c r="A592" s="8">
        <f t="shared" si="174"/>
        <v>1890</v>
      </c>
      <c r="B592" s="8">
        <f t="shared" si="172"/>
        <v>340</v>
      </c>
      <c r="C592" t="s">
        <v>110</v>
      </c>
      <c r="N592" s="8">
        <f t="shared" si="170"/>
        <v>3070</v>
      </c>
      <c r="P592" s="8">
        <f t="shared" si="171"/>
        <v>3231</v>
      </c>
      <c r="Q592" t="s">
        <v>269</v>
      </c>
      <c r="S592" s="8">
        <f>A593</f>
        <v>1900</v>
      </c>
      <c r="T592" s="6">
        <f>(B593+N593+P593-6000)/3</f>
        <v>193</v>
      </c>
    </row>
    <row r="593" spans="1:20" ht="15.75">
      <c r="A593" s="8">
        <f t="shared" si="174"/>
        <v>1900</v>
      </c>
      <c r="B593" s="8">
        <f t="shared" si="172"/>
        <v>320</v>
      </c>
      <c r="C593" t="s">
        <v>108</v>
      </c>
      <c r="N593" s="8">
        <f t="shared" si="170"/>
        <v>3045</v>
      </c>
      <c r="O593" t="s">
        <v>38</v>
      </c>
      <c r="P593" s="8">
        <f t="shared" si="171"/>
        <v>3214</v>
      </c>
      <c r="Q593" t="s">
        <v>55</v>
      </c>
      <c r="S593">
        <f t="shared" si="173"/>
        <v>1900</v>
      </c>
      <c r="T593" s="6">
        <f t="shared" si="162"/>
        <v>193</v>
      </c>
    </row>
    <row r="594" spans="1:20" ht="15.75">
      <c r="A594" s="8">
        <f t="shared" si="174"/>
        <v>1910</v>
      </c>
      <c r="B594" s="8">
        <f t="shared" si="172"/>
        <v>300</v>
      </c>
      <c r="C594" t="s">
        <v>109</v>
      </c>
      <c r="N594" s="8">
        <f t="shared" si="170"/>
        <v>3020</v>
      </c>
      <c r="O594" t="s">
        <v>8</v>
      </c>
      <c r="P594" s="8">
        <f>P593</f>
        <v>3214</v>
      </c>
      <c r="S594">
        <f t="shared" si="173"/>
        <v>1910</v>
      </c>
      <c r="T594" s="6">
        <f t="shared" si="162"/>
        <v>178</v>
      </c>
    </row>
    <row r="595" spans="1:20" ht="15.75">
      <c r="A595" s="8">
        <f t="shared" si="174"/>
        <v>1920</v>
      </c>
      <c r="B595" s="8">
        <v>310</v>
      </c>
      <c r="C595" t="s">
        <v>39</v>
      </c>
      <c r="N595" s="8">
        <f>N594-20</f>
        <v>3000</v>
      </c>
      <c r="O595" t="s">
        <v>55</v>
      </c>
      <c r="P595" s="8">
        <f>P594-14</f>
        <v>3200</v>
      </c>
      <c r="S595">
        <f t="shared" si="173"/>
        <v>1920</v>
      </c>
      <c r="T595" s="11">
        <f t="shared" si="162"/>
        <v>170</v>
      </c>
    </row>
    <row r="596" spans="1:20" ht="15.75">
      <c r="A596" s="8">
        <f t="shared" si="174"/>
        <v>1930</v>
      </c>
      <c r="B596" s="8">
        <v>320</v>
      </c>
      <c r="C596" t="s">
        <v>111</v>
      </c>
      <c r="P596" s="8">
        <f>P595</f>
        <v>3200</v>
      </c>
      <c r="S596">
        <f t="shared" si="173"/>
        <v>1930</v>
      </c>
      <c r="T596" s="6"/>
    </row>
    <row r="597" spans="1:20">
      <c r="A597" s="8">
        <f t="shared" si="174"/>
        <v>1940</v>
      </c>
      <c r="B597" s="8">
        <v>330</v>
      </c>
      <c r="C597" t="s">
        <v>112</v>
      </c>
      <c r="P597" s="8">
        <f t="shared" ref="P597:P604" si="175">P596</f>
        <v>3200</v>
      </c>
      <c r="S597">
        <f t="shared" si="173"/>
        <v>1940</v>
      </c>
    </row>
    <row r="598" spans="1:20">
      <c r="A598" s="8">
        <f t="shared" si="174"/>
        <v>1950</v>
      </c>
      <c r="B598" s="8">
        <v>340</v>
      </c>
      <c r="P598" s="8">
        <f t="shared" si="175"/>
        <v>3200</v>
      </c>
      <c r="S598">
        <f t="shared" si="173"/>
        <v>1950</v>
      </c>
    </row>
    <row r="599" spans="1:20">
      <c r="A599" s="8">
        <f t="shared" si="174"/>
        <v>1960</v>
      </c>
      <c r="B599" s="8">
        <v>350</v>
      </c>
      <c r="P599" s="8">
        <f t="shared" si="175"/>
        <v>3200</v>
      </c>
      <c r="Q599" t="s">
        <v>256</v>
      </c>
      <c r="S599">
        <f t="shared" si="173"/>
        <v>1960</v>
      </c>
    </row>
    <row r="600" spans="1:20">
      <c r="A600" s="8">
        <f t="shared" si="174"/>
        <v>1970</v>
      </c>
      <c r="B600" s="8">
        <v>360</v>
      </c>
      <c r="P600" s="8">
        <f t="shared" si="175"/>
        <v>3200</v>
      </c>
      <c r="Q600" t="s">
        <v>257</v>
      </c>
      <c r="S600">
        <f t="shared" si="173"/>
        <v>1970</v>
      </c>
    </row>
    <row r="601" spans="1:20">
      <c r="A601" s="8">
        <f t="shared" si="174"/>
        <v>1980</v>
      </c>
      <c r="B601" s="8">
        <v>370</v>
      </c>
      <c r="C601" t="s">
        <v>55</v>
      </c>
      <c r="P601" s="8">
        <f t="shared" si="175"/>
        <v>3200</v>
      </c>
      <c r="Q601" t="s">
        <v>258</v>
      </c>
      <c r="S601">
        <f t="shared" si="173"/>
        <v>1980</v>
      </c>
    </row>
    <row r="602" spans="1:20">
      <c r="A602" s="8">
        <f t="shared" si="174"/>
        <v>1990</v>
      </c>
      <c r="B602" s="8">
        <v>400</v>
      </c>
      <c r="C602" t="s">
        <v>113</v>
      </c>
      <c r="P602" s="8">
        <f t="shared" si="175"/>
        <v>3200</v>
      </c>
      <c r="Q602" t="s">
        <v>37</v>
      </c>
      <c r="S602">
        <f t="shared" si="173"/>
        <v>1990</v>
      </c>
    </row>
    <row r="603" spans="1:20">
      <c r="A603" s="8">
        <f t="shared" si="174"/>
        <v>2000</v>
      </c>
      <c r="B603" s="8">
        <v>450</v>
      </c>
      <c r="C603" t="s">
        <v>114</v>
      </c>
      <c r="P603" s="8">
        <f t="shared" si="175"/>
        <v>3200</v>
      </c>
      <c r="S603">
        <f t="shared" si="173"/>
        <v>2000</v>
      </c>
    </row>
    <row r="604" spans="1:20">
      <c r="A604" s="8">
        <f t="shared" si="174"/>
        <v>2010</v>
      </c>
      <c r="B604" s="8">
        <v>500</v>
      </c>
      <c r="C604" t="s">
        <v>35</v>
      </c>
      <c r="P604" s="8">
        <f t="shared" si="175"/>
        <v>3200</v>
      </c>
      <c r="S604">
        <f t="shared" si="173"/>
        <v>2010</v>
      </c>
    </row>
    <row r="605" spans="1:20">
      <c r="A605" s="8">
        <f t="shared" si="174"/>
        <v>2020</v>
      </c>
      <c r="S605">
        <f t="shared" si="173"/>
        <v>2020</v>
      </c>
    </row>
    <row r="606" spans="1:20">
      <c r="A606" s="8">
        <f t="shared" si="174"/>
        <v>2030</v>
      </c>
      <c r="S606">
        <f t="shared" si="173"/>
        <v>2030</v>
      </c>
    </row>
    <row r="607" spans="1:20">
      <c r="A607" s="8">
        <f t="shared" si="174"/>
        <v>2040</v>
      </c>
      <c r="S607">
        <f t="shared" si="173"/>
        <v>2040</v>
      </c>
    </row>
    <row r="608" spans="1:20">
      <c r="A608" s="8">
        <f t="shared" si="174"/>
        <v>2050</v>
      </c>
      <c r="S608">
        <f t="shared" si="173"/>
        <v>2050</v>
      </c>
    </row>
    <row r="609" spans="1:19">
      <c r="A609" s="8">
        <f t="shared" si="174"/>
        <v>2060</v>
      </c>
      <c r="S609">
        <f t="shared" si="173"/>
        <v>2060</v>
      </c>
    </row>
    <row r="610" spans="1:19">
      <c r="A610" s="8">
        <f t="shared" si="174"/>
        <v>2070</v>
      </c>
      <c r="S610">
        <f t="shared" si="173"/>
        <v>2070</v>
      </c>
    </row>
    <row r="611" spans="1:19">
      <c r="A611" s="8">
        <f t="shared" si="174"/>
        <v>2080</v>
      </c>
      <c r="S611">
        <f t="shared" si="173"/>
        <v>2080</v>
      </c>
    </row>
    <row r="612" spans="1:19">
      <c r="A612" s="8">
        <f t="shared" si="174"/>
        <v>2090</v>
      </c>
      <c r="S612">
        <f t="shared" si="173"/>
        <v>2090</v>
      </c>
    </row>
    <row r="613" spans="1:19">
      <c r="A613" s="8">
        <f t="shared" si="174"/>
        <v>2100</v>
      </c>
      <c r="S613">
        <f t="shared" si="173"/>
        <v>2100</v>
      </c>
    </row>
    <row r="614" spans="1:19">
      <c r="A614" s="8">
        <f t="shared" si="174"/>
        <v>2110</v>
      </c>
      <c r="S614">
        <f t="shared" si="173"/>
        <v>2110</v>
      </c>
    </row>
    <row r="615" spans="1:19">
      <c r="A615" s="8">
        <f t="shared" si="174"/>
        <v>2120</v>
      </c>
      <c r="S615">
        <f t="shared" si="173"/>
        <v>2120</v>
      </c>
    </row>
    <row r="616" spans="1:19">
      <c r="A616" s="8">
        <f t="shared" si="174"/>
        <v>2130</v>
      </c>
      <c r="S616">
        <f t="shared" si="173"/>
        <v>2130</v>
      </c>
    </row>
    <row r="617" spans="1:19">
      <c r="A617" s="8">
        <f t="shared" si="174"/>
        <v>2140</v>
      </c>
      <c r="S617">
        <f t="shared" si="173"/>
        <v>2140</v>
      </c>
    </row>
    <row r="618" spans="1:19">
      <c r="A618" s="8">
        <f t="shared" si="174"/>
        <v>2150</v>
      </c>
      <c r="S618">
        <f t="shared" si="173"/>
        <v>2150</v>
      </c>
    </row>
    <row r="619" spans="1:19">
      <c r="A619" s="8">
        <f t="shared" si="174"/>
        <v>2160</v>
      </c>
      <c r="S619">
        <f t="shared" si="173"/>
        <v>2160</v>
      </c>
    </row>
    <row r="620" spans="1:19">
      <c r="A620" s="8">
        <f t="shared" si="174"/>
        <v>2170</v>
      </c>
      <c r="S620">
        <f t="shared" si="173"/>
        <v>2170</v>
      </c>
    </row>
    <row r="621" spans="1:19">
      <c r="A621" s="8">
        <f t="shared" si="174"/>
        <v>2180</v>
      </c>
      <c r="C621" s="3" t="s">
        <v>25</v>
      </c>
      <c r="E621" s="3" t="s">
        <v>25</v>
      </c>
      <c r="G621" s="3" t="s">
        <v>25</v>
      </c>
      <c r="I621" s="3" t="s">
        <v>25</v>
      </c>
      <c r="K621" s="3" t="s">
        <v>25</v>
      </c>
      <c r="M621" s="3" t="s">
        <v>25</v>
      </c>
      <c r="O621" s="3" t="s">
        <v>25</v>
      </c>
      <c r="Q621" s="3" t="s">
        <v>25</v>
      </c>
      <c r="S621">
        <f t="shared" si="173"/>
        <v>2180</v>
      </c>
    </row>
    <row r="622" spans="1:19">
      <c r="A622" s="8">
        <f t="shared" si="174"/>
        <v>2190</v>
      </c>
      <c r="C622" t="s">
        <v>14</v>
      </c>
      <c r="E622" t="s">
        <v>14</v>
      </c>
      <c r="G622" t="s">
        <v>14</v>
      </c>
      <c r="I622" t="s">
        <v>14</v>
      </c>
      <c r="K622" t="s">
        <v>14</v>
      </c>
      <c r="M622" t="s">
        <v>14</v>
      </c>
      <c r="O622" t="s">
        <v>14</v>
      </c>
      <c r="Q622" t="s">
        <v>14</v>
      </c>
      <c r="S622">
        <f t="shared" si="173"/>
        <v>2190</v>
      </c>
    </row>
    <row r="623" spans="1:19">
      <c r="A623" s="8">
        <f t="shared" si="174"/>
        <v>2200</v>
      </c>
      <c r="C623" t="s">
        <v>15</v>
      </c>
      <c r="E623" t="s">
        <v>15</v>
      </c>
      <c r="G623" t="s">
        <v>15</v>
      </c>
      <c r="I623" t="s">
        <v>15</v>
      </c>
      <c r="K623" t="s">
        <v>15</v>
      </c>
      <c r="M623" t="s">
        <v>15</v>
      </c>
      <c r="O623" t="s">
        <v>15</v>
      </c>
      <c r="Q623" t="s">
        <v>15</v>
      </c>
      <c r="S623">
        <f t="shared" si="173"/>
        <v>2200</v>
      </c>
    </row>
    <row r="624" spans="1:19">
      <c r="A624" s="8">
        <f t="shared" si="174"/>
        <v>2210</v>
      </c>
      <c r="S624">
        <f t="shared" si="173"/>
        <v>2210</v>
      </c>
    </row>
    <row r="625" spans="1:19">
      <c r="A625" s="8">
        <f t="shared" si="174"/>
        <v>2220</v>
      </c>
      <c r="S625">
        <f t="shared" si="173"/>
        <v>2220</v>
      </c>
    </row>
    <row r="626" spans="1:19">
      <c r="A626" s="8">
        <f t="shared" si="174"/>
        <v>2230</v>
      </c>
      <c r="S626">
        <f t="shared" si="173"/>
        <v>2230</v>
      </c>
    </row>
    <row r="627" spans="1:19">
      <c r="A627" s="8">
        <f t="shared" si="174"/>
        <v>2240</v>
      </c>
      <c r="S627">
        <f t="shared" si="173"/>
        <v>2240</v>
      </c>
    </row>
    <row r="628" spans="1:19">
      <c r="A628" s="8">
        <f t="shared" si="174"/>
        <v>2250</v>
      </c>
      <c r="S628">
        <f t="shared" si="173"/>
        <v>2250</v>
      </c>
    </row>
    <row r="629" spans="1:19">
      <c r="A629" s="8">
        <f t="shared" si="174"/>
        <v>2260</v>
      </c>
      <c r="S629">
        <f t="shared" si="173"/>
        <v>2260</v>
      </c>
    </row>
    <row r="630" spans="1:19">
      <c r="A630" s="8">
        <f t="shared" si="174"/>
        <v>2270</v>
      </c>
      <c r="S630">
        <f t="shared" si="173"/>
        <v>2270</v>
      </c>
    </row>
    <row r="631" spans="1:19">
      <c r="A631" s="8">
        <f t="shared" si="174"/>
        <v>2280</v>
      </c>
      <c r="S631">
        <f t="shared" si="173"/>
        <v>2280</v>
      </c>
    </row>
    <row r="632" spans="1:19">
      <c r="A632" s="8">
        <f t="shared" si="174"/>
        <v>2290</v>
      </c>
      <c r="S632">
        <f t="shared" si="173"/>
        <v>2290</v>
      </c>
    </row>
    <row r="633" spans="1:19">
      <c r="A633" s="8">
        <f t="shared" si="174"/>
        <v>2300</v>
      </c>
      <c r="S633">
        <f t="shared" si="173"/>
        <v>2300</v>
      </c>
    </row>
    <row r="634" spans="1:19">
      <c r="A634" s="8">
        <f t="shared" si="174"/>
        <v>2310</v>
      </c>
      <c r="S634">
        <f t="shared" si="173"/>
        <v>2310</v>
      </c>
    </row>
    <row r="635" spans="1:19">
      <c r="A635" s="8">
        <f t="shared" si="174"/>
        <v>2320</v>
      </c>
      <c r="S635">
        <f t="shared" si="173"/>
        <v>2320</v>
      </c>
    </row>
    <row r="636" spans="1:19">
      <c r="A636" s="8">
        <f t="shared" si="174"/>
        <v>2330</v>
      </c>
      <c r="S636">
        <f t="shared" si="173"/>
        <v>2330</v>
      </c>
    </row>
    <row r="637" spans="1:19">
      <c r="A637" s="8">
        <f t="shared" si="174"/>
        <v>2340</v>
      </c>
      <c r="S637">
        <f t="shared" si="173"/>
        <v>2340</v>
      </c>
    </row>
    <row r="638" spans="1:19">
      <c r="A638" s="8">
        <f t="shared" si="174"/>
        <v>2350</v>
      </c>
      <c r="S638">
        <f t="shared" si="173"/>
        <v>2350</v>
      </c>
    </row>
    <row r="639" spans="1:19">
      <c r="A639" s="8">
        <f t="shared" si="174"/>
        <v>2360</v>
      </c>
      <c r="S639">
        <f t="shared" si="173"/>
        <v>2360</v>
      </c>
    </row>
    <row r="640" spans="1:19">
      <c r="A640" s="8">
        <f t="shared" si="174"/>
        <v>2370</v>
      </c>
      <c r="S640">
        <f t="shared" si="173"/>
        <v>2370</v>
      </c>
    </row>
    <row r="641" spans="1:19">
      <c r="A641" s="8">
        <f t="shared" si="174"/>
        <v>2380</v>
      </c>
      <c r="S641">
        <f t="shared" si="173"/>
        <v>2380</v>
      </c>
    </row>
    <row r="642" spans="1:19">
      <c r="A642" s="8">
        <f t="shared" si="174"/>
        <v>2390</v>
      </c>
      <c r="S642">
        <f t="shared" si="173"/>
        <v>2390</v>
      </c>
    </row>
    <row r="643" spans="1:19">
      <c r="A643" s="8">
        <f t="shared" si="174"/>
        <v>2400</v>
      </c>
      <c r="S643">
        <f t="shared" si="173"/>
        <v>2400</v>
      </c>
    </row>
    <row r="644" spans="1:19">
      <c r="A644" s="8">
        <f t="shared" si="174"/>
        <v>2410</v>
      </c>
      <c r="S644">
        <f t="shared" ref="S644:S707" si="176">A644</f>
        <v>2410</v>
      </c>
    </row>
    <row r="645" spans="1:19">
      <c r="A645" s="8">
        <f t="shared" ref="A645:A676" si="177">A644+10</f>
        <v>2420</v>
      </c>
      <c r="S645">
        <f t="shared" si="176"/>
        <v>2420</v>
      </c>
    </row>
    <row r="646" spans="1:19">
      <c r="A646" s="8">
        <f t="shared" si="177"/>
        <v>2430</v>
      </c>
      <c r="S646">
        <f t="shared" si="176"/>
        <v>2430</v>
      </c>
    </row>
    <row r="647" spans="1:19">
      <c r="A647" s="8">
        <f t="shared" si="177"/>
        <v>2440</v>
      </c>
      <c r="S647">
        <f t="shared" si="176"/>
        <v>2440</v>
      </c>
    </row>
    <row r="648" spans="1:19">
      <c r="A648" s="8">
        <f t="shared" si="177"/>
        <v>2450</v>
      </c>
      <c r="S648">
        <f t="shared" si="176"/>
        <v>2450</v>
      </c>
    </row>
    <row r="649" spans="1:19">
      <c r="A649" s="8">
        <f t="shared" si="177"/>
        <v>2460</v>
      </c>
      <c r="S649">
        <f t="shared" si="176"/>
        <v>2460</v>
      </c>
    </row>
    <row r="650" spans="1:19">
      <c r="A650" s="8">
        <f t="shared" si="177"/>
        <v>2470</v>
      </c>
      <c r="S650">
        <f t="shared" si="176"/>
        <v>2470</v>
      </c>
    </row>
    <row r="651" spans="1:19">
      <c r="A651" s="8">
        <f t="shared" si="177"/>
        <v>2480</v>
      </c>
      <c r="S651">
        <f t="shared" si="176"/>
        <v>2480</v>
      </c>
    </row>
    <row r="652" spans="1:19">
      <c r="A652" s="8">
        <f t="shared" si="177"/>
        <v>2490</v>
      </c>
      <c r="S652">
        <f t="shared" si="176"/>
        <v>2490</v>
      </c>
    </row>
    <row r="653" spans="1:19">
      <c r="A653" s="8">
        <f t="shared" si="177"/>
        <v>2500</v>
      </c>
      <c r="S653">
        <f t="shared" si="176"/>
        <v>2500</v>
      </c>
    </row>
    <row r="654" spans="1:19">
      <c r="A654" s="8">
        <f t="shared" si="177"/>
        <v>2510</v>
      </c>
      <c r="S654">
        <f t="shared" si="176"/>
        <v>2510</v>
      </c>
    </row>
    <row r="655" spans="1:19">
      <c r="A655" s="8">
        <f t="shared" si="177"/>
        <v>2520</v>
      </c>
      <c r="S655">
        <f t="shared" si="176"/>
        <v>2520</v>
      </c>
    </row>
    <row r="656" spans="1:19">
      <c r="A656" s="8">
        <f t="shared" si="177"/>
        <v>2530</v>
      </c>
      <c r="S656">
        <f t="shared" si="176"/>
        <v>2530</v>
      </c>
    </row>
    <row r="657" spans="1:19">
      <c r="A657" s="8">
        <f t="shared" si="177"/>
        <v>2540</v>
      </c>
      <c r="S657">
        <f t="shared" si="176"/>
        <v>2540</v>
      </c>
    </row>
    <row r="658" spans="1:19">
      <c r="A658" s="8">
        <f t="shared" si="177"/>
        <v>2550</v>
      </c>
      <c r="S658">
        <f t="shared" si="176"/>
        <v>2550</v>
      </c>
    </row>
    <row r="659" spans="1:19">
      <c r="A659" s="8">
        <f t="shared" si="177"/>
        <v>2560</v>
      </c>
      <c r="S659">
        <f t="shared" si="176"/>
        <v>2560</v>
      </c>
    </row>
    <row r="660" spans="1:19">
      <c r="A660" s="8">
        <f t="shared" si="177"/>
        <v>2570</v>
      </c>
      <c r="S660">
        <f t="shared" si="176"/>
        <v>2570</v>
      </c>
    </row>
    <row r="661" spans="1:19">
      <c r="A661" s="8">
        <f t="shared" si="177"/>
        <v>2580</v>
      </c>
      <c r="S661">
        <f t="shared" si="176"/>
        <v>2580</v>
      </c>
    </row>
    <row r="662" spans="1:19">
      <c r="A662" s="8">
        <f t="shared" si="177"/>
        <v>2590</v>
      </c>
      <c r="S662">
        <f t="shared" si="176"/>
        <v>2590</v>
      </c>
    </row>
    <row r="663" spans="1:19">
      <c r="A663" s="8">
        <f t="shared" si="177"/>
        <v>2600</v>
      </c>
      <c r="S663">
        <f t="shared" si="176"/>
        <v>2600</v>
      </c>
    </row>
    <row r="664" spans="1:19">
      <c r="A664" s="8">
        <f t="shared" si="177"/>
        <v>2610</v>
      </c>
      <c r="S664">
        <f t="shared" si="176"/>
        <v>2610</v>
      </c>
    </row>
    <row r="665" spans="1:19">
      <c r="A665" s="8">
        <f t="shared" si="177"/>
        <v>2620</v>
      </c>
      <c r="S665">
        <f t="shared" si="176"/>
        <v>2620</v>
      </c>
    </row>
    <row r="666" spans="1:19">
      <c r="A666" s="8">
        <f t="shared" si="177"/>
        <v>2630</v>
      </c>
      <c r="S666">
        <f t="shared" si="176"/>
        <v>2630</v>
      </c>
    </row>
    <row r="667" spans="1:19">
      <c r="A667" s="8">
        <f t="shared" si="177"/>
        <v>2640</v>
      </c>
      <c r="S667">
        <f t="shared" si="176"/>
        <v>2640</v>
      </c>
    </row>
    <row r="668" spans="1:19">
      <c r="A668" s="8">
        <f t="shared" si="177"/>
        <v>2650</v>
      </c>
      <c r="S668">
        <f t="shared" si="176"/>
        <v>2650</v>
      </c>
    </row>
    <row r="669" spans="1:19">
      <c r="A669" s="8">
        <f t="shared" si="177"/>
        <v>2660</v>
      </c>
      <c r="S669">
        <f t="shared" si="176"/>
        <v>2660</v>
      </c>
    </row>
    <row r="670" spans="1:19">
      <c r="A670" s="8">
        <f t="shared" si="177"/>
        <v>2670</v>
      </c>
      <c r="S670">
        <f t="shared" si="176"/>
        <v>2670</v>
      </c>
    </row>
    <row r="671" spans="1:19">
      <c r="A671" s="8">
        <f t="shared" si="177"/>
        <v>2680</v>
      </c>
      <c r="S671">
        <f t="shared" si="176"/>
        <v>2680</v>
      </c>
    </row>
    <row r="672" spans="1:19">
      <c r="A672" s="8">
        <f t="shared" si="177"/>
        <v>2690</v>
      </c>
      <c r="C672" s="3" t="s">
        <v>26</v>
      </c>
      <c r="E672" s="3" t="s">
        <v>26</v>
      </c>
      <c r="G672" s="3" t="s">
        <v>26</v>
      </c>
      <c r="I672" s="3" t="s">
        <v>26</v>
      </c>
      <c r="K672" s="3" t="s">
        <v>26</v>
      </c>
      <c r="M672" s="3" t="s">
        <v>26</v>
      </c>
      <c r="O672" s="3" t="s">
        <v>26</v>
      </c>
      <c r="Q672" s="3" t="s">
        <v>26</v>
      </c>
      <c r="S672">
        <f t="shared" si="176"/>
        <v>2690</v>
      </c>
    </row>
    <row r="673" spans="1:19">
      <c r="A673" s="8">
        <f t="shared" si="177"/>
        <v>2700</v>
      </c>
      <c r="C673" t="s">
        <v>14</v>
      </c>
      <c r="E673" t="s">
        <v>14</v>
      </c>
      <c r="G673" t="s">
        <v>14</v>
      </c>
      <c r="I673" t="s">
        <v>14</v>
      </c>
      <c r="K673" t="s">
        <v>14</v>
      </c>
      <c r="M673" t="s">
        <v>14</v>
      </c>
      <c r="O673" t="s">
        <v>14</v>
      </c>
      <c r="Q673" t="s">
        <v>14</v>
      </c>
      <c r="S673">
        <f t="shared" si="176"/>
        <v>2700</v>
      </c>
    </row>
    <row r="674" spans="1:19">
      <c r="A674" s="8">
        <f t="shared" si="177"/>
        <v>2710</v>
      </c>
      <c r="C674" t="s">
        <v>15</v>
      </c>
      <c r="E674" t="s">
        <v>15</v>
      </c>
      <c r="G674" t="s">
        <v>15</v>
      </c>
      <c r="I674" t="s">
        <v>15</v>
      </c>
      <c r="K674" t="s">
        <v>15</v>
      </c>
      <c r="M674" t="s">
        <v>15</v>
      </c>
      <c r="O674" t="s">
        <v>15</v>
      </c>
      <c r="Q674" t="s">
        <v>15</v>
      </c>
      <c r="S674">
        <f t="shared" si="176"/>
        <v>2710</v>
      </c>
    </row>
    <row r="675" spans="1:19">
      <c r="A675" s="8">
        <f t="shared" si="177"/>
        <v>2720</v>
      </c>
      <c r="S675">
        <f t="shared" si="176"/>
        <v>2720</v>
      </c>
    </row>
    <row r="676" spans="1:19">
      <c r="A676" s="8">
        <f t="shared" si="177"/>
        <v>2730</v>
      </c>
      <c r="S676">
        <f t="shared" si="176"/>
        <v>2730</v>
      </c>
    </row>
    <row r="677" spans="1:19">
      <c r="S677">
        <f t="shared" si="176"/>
        <v>0</v>
      </c>
    </row>
    <row r="678" spans="1:19">
      <c r="S678">
        <f t="shared" si="176"/>
        <v>0</v>
      </c>
    </row>
    <row r="679" spans="1:19">
      <c r="S679">
        <f t="shared" si="176"/>
        <v>0</v>
      </c>
    </row>
    <row r="680" spans="1:19">
      <c r="S680">
        <f t="shared" si="176"/>
        <v>0</v>
      </c>
    </row>
    <row r="681" spans="1:19">
      <c r="S681">
        <f t="shared" si="176"/>
        <v>0</v>
      </c>
    </row>
    <row r="682" spans="1:19">
      <c r="S682">
        <f t="shared" si="176"/>
        <v>0</v>
      </c>
    </row>
    <row r="683" spans="1:19">
      <c r="S683">
        <f t="shared" si="176"/>
        <v>0</v>
      </c>
    </row>
    <row r="684" spans="1:19">
      <c r="S684">
        <f t="shared" si="176"/>
        <v>0</v>
      </c>
    </row>
    <row r="685" spans="1:19">
      <c r="S685">
        <f t="shared" si="176"/>
        <v>0</v>
      </c>
    </row>
    <row r="686" spans="1:19">
      <c r="S686">
        <f t="shared" si="176"/>
        <v>0</v>
      </c>
    </row>
    <row r="687" spans="1:19">
      <c r="S687">
        <f t="shared" si="176"/>
        <v>0</v>
      </c>
    </row>
    <row r="688" spans="1:19">
      <c r="S688">
        <f t="shared" si="176"/>
        <v>0</v>
      </c>
    </row>
    <row r="689" spans="19:19">
      <c r="S689">
        <f t="shared" si="176"/>
        <v>0</v>
      </c>
    </row>
    <row r="690" spans="19:19">
      <c r="S690">
        <f t="shared" si="176"/>
        <v>0</v>
      </c>
    </row>
    <row r="691" spans="19:19">
      <c r="S691">
        <f t="shared" si="176"/>
        <v>0</v>
      </c>
    </row>
    <row r="692" spans="19:19">
      <c r="S692" s="8">
        <f>A693</f>
        <v>0</v>
      </c>
    </row>
    <row r="693" spans="19:19">
      <c r="S693">
        <f t="shared" si="176"/>
        <v>0</v>
      </c>
    </row>
    <row r="694" spans="19:19">
      <c r="S694">
        <f t="shared" si="176"/>
        <v>0</v>
      </c>
    </row>
    <row r="695" spans="19:19">
      <c r="S695">
        <f t="shared" si="176"/>
        <v>0</v>
      </c>
    </row>
    <row r="696" spans="19:19">
      <c r="S696">
        <f t="shared" si="176"/>
        <v>0</v>
      </c>
    </row>
    <row r="697" spans="19:19">
      <c r="S697">
        <f t="shared" si="176"/>
        <v>0</v>
      </c>
    </row>
    <row r="698" spans="19:19">
      <c r="S698">
        <f t="shared" si="176"/>
        <v>0</v>
      </c>
    </row>
    <row r="699" spans="19:19">
      <c r="S699">
        <f t="shared" si="176"/>
        <v>0</v>
      </c>
    </row>
    <row r="700" spans="19:19">
      <c r="S700">
        <f t="shared" si="176"/>
        <v>0</v>
      </c>
    </row>
    <row r="701" spans="19:19">
      <c r="S701">
        <f t="shared" si="176"/>
        <v>0</v>
      </c>
    </row>
    <row r="702" spans="19:19">
      <c r="S702">
        <f t="shared" si="176"/>
        <v>0</v>
      </c>
    </row>
    <row r="703" spans="19:19">
      <c r="S703">
        <f t="shared" si="176"/>
        <v>0</v>
      </c>
    </row>
    <row r="704" spans="19:19">
      <c r="S704">
        <f t="shared" si="176"/>
        <v>0</v>
      </c>
    </row>
    <row r="705" spans="19:19">
      <c r="S705">
        <f t="shared" si="176"/>
        <v>0</v>
      </c>
    </row>
    <row r="706" spans="19:19">
      <c r="S706">
        <f t="shared" si="176"/>
        <v>0</v>
      </c>
    </row>
    <row r="707" spans="19:19">
      <c r="S707">
        <f t="shared" si="176"/>
        <v>0</v>
      </c>
    </row>
    <row r="708" spans="19:19">
      <c r="S708">
        <f t="shared" ref="S708:S771" si="178">A708</f>
        <v>0</v>
      </c>
    </row>
    <row r="709" spans="19:19">
      <c r="S709">
        <f t="shared" si="178"/>
        <v>0</v>
      </c>
    </row>
    <row r="710" spans="19:19">
      <c r="S710">
        <f t="shared" si="178"/>
        <v>0</v>
      </c>
    </row>
    <row r="711" spans="19:19">
      <c r="S711">
        <f t="shared" si="178"/>
        <v>0</v>
      </c>
    </row>
    <row r="712" spans="19:19">
      <c r="S712">
        <f t="shared" si="178"/>
        <v>0</v>
      </c>
    </row>
    <row r="713" spans="19:19">
      <c r="S713">
        <f t="shared" si="178"/>
        <v>0</v>
      </c>
    </row>
    <row r="714" spans="19:19">
      <c r="S714">
        <f t="shared" si="178"/>
        <v>0</v>
      </c>
    </row>
    <row r="715" spans="19:19">
      <c r="S715">
        <f t="shared" si="178"/>
        <v>0</v>
      </c>
    </row>
    <row r="716" spans="19:19">
      <c r="S716">
        <f t="shared" si="178"/>
        <v>0</v>
      </c>
    </row>
    <row r="717" spans="19:19">
      <c r="S717">
        <f t="shared" si="178"/>
        <v>0</v>
      </c>
    </row>
    <row r="718" spans="19:19">
      <c r="S718">
        <f t="shared" si="178"/>
        <v>0</v>
      </c>
    </row>
    <row r="719" spans="19:19">
      <c r="S719">
        <f t="shared" si="178"/>
        <v>0</v>
      </c>
    </row>
    <row r="720" spans="19:19">
      <c r="S720">
        <f t="shared" si="178"/>
        <v>0</v>
      </c>
    </row>
    <row r="721" spans="19:19">
      <c r="S721">
        <f t="shared" si="178"/>
        <v>0</v>
      </c>
    </row>
    <row r="722" spans="19:19">
      <c r="S722">
        <f t="shared" si="178"/>
        <v>0</v>
      </c>
    </row>
    <row r="723" spans="19:19">
      <c r="S723">
        <f t="shared" si="178"/>
        <v>0</v>
      </c>
    </row>
    <row r="724" spans="19:19">
      <c r="S724">
        <f t="shared" si="178"/>
        <v>0</v>
      </c>
    </row>
    <row r="725" spans="19:19">
      <c r="S725">
        <f t="shared" si="178"/>
        <v>0</v>
      </c>
    </row>
    <row r="726" spans="19:19">
      <c r="S726">
        <f t="shared" si="178"/>
        <v>0</v>
      </c>
    </row>
    <row r="727" spans="19:19">
      <c r="S727">
        <f t="shared" si="178"/>
        <v>0</v>
      </c>
    </row>
    <row r="728" spans="19:19">
      <c r="S728">
        <f t="shared" si="178"/>
        <v>0</v>
      </c>
    </row>
    <row r="729" spans="19:19">
      <c r="S729">
        <f t="shared" si="178"/>
        <v>0</v>
      </c>
    </row>
    <row r="730" spans="19:19">
      <c r="S730">
        <f t="shared" si="178"/>
        <v>0</v>
      </c>
    </row>
    <row r="731" spans="19:19">
      <c r="S731">
        <f t="shared" si="178"/>
        <v>0</v>
      </c>
    </row>
    <row r="732" spans="19:19">
      <c r="S732">
        <f t="shared" si="178"/>
        <v>0</v>
      </c>
    </row>
    <row r="733" spans="19:19">
      <c r="S733">
        <f t="shared" si="178"/>
        <v>0</v>
      </c>
    </row>
    <row r="734" spans="19:19">
      <c r="S734">
        <f t="shared" si="178"/>
        <v>0</v>
      </c>
    </row>
    <row r="735" spans="19:19">
      <c r="S735">
        <f t="shared" si="178"/>
        <v>0</v>
      </c>
    </row>
    <row r="736" spans="19:19">
      <c r="S736">
        <f t="shared" si="178"/>
        <v>0</v>
      </c>
    </row>
    <row r="737" spans="19:19">
      <c r="S737">
        <f t="shared" si="178"/>
        <v>0</v>
      </c>
    </row>
    <row r="738" spans="19:19">
      <c r="S738">
        <f t="shared" si="178"/>
        <v>0</v>
      </c>
    </row>
    <row r="739" spans="19:19">
      <c r="S739">
        <f t="shared" si="178"/>
        <v>0</v>
      </c>
    </row>
    <row r="740" spans="19:19">
      <c r="S740">
        <f t="shared" si="178"/>
        <v>0</v>
      </c>
    </row>
    <row r="741" spans="19:19">
      <c r="S741">
        <f t="shared" si="178"/>
        <v>0</v>
      </c>
    </row>
    <row r="742" spans="19:19">
      <c r="S742">
        <f t="shared" si="178"/>
        <v>0</v>
      </c>
    </row>
    <row r="743" spans="19:19">
      <c r="S743">
        <f t="shared" si="178"/>
        <v>0</v>
      </c>
    </row>
    <row r="744" spans="19:19">
      <c r="S744">
        <f t="shared" si="178"/>
        <v>0</v>
      </c>
    </row>
    <row r="745" spans="19:19">
      <c r="S745">
        <f t="shared" si="178"/>
        <v>0</v>
      </c>
    </row>
    <row r="746" spans="19:19">
      <c r="S746">
        <f t="shared" si="178"/>
        <v>0</v>
      </c>
    </row>
    <row r="747" spans="19:19">
      <c r="S747">
        <f t="shared" si="178"/>
        <v>0</v>
      </c>
    </row>
    <row r="748" spans="19:19">
      <c r="S748">
        <f t="shared" si="178"/>
        <v>0</v>
      </c>
    </row>
    <row r="749" spans="19:19">
      <c r="S749">
        <f t="shared" si="178"/>
        <v>0</v>
      </c>
    </row>
    <row r="750" spans="19:19">
      <c r="S750">
        <f t="shared" si="178"/>
        <v>0</v>
      </c>
    </row>
    <row r="751" spans="19:19">
      <c r="S751">
        <f t="shared" si="178"/>
        <v>0</v>
      </c>
    </row>
    <row r="752" spans="19:19">
      <c r="S752">
        <f t="shared" si="178"/>
        <v>0</v>
      </c>
    </row>
    <row r="753" spans="19:19">
      <c r="S753">
        <f t="shared" si="178"/>
        <v>0</v>
      </c>
    </row>
    <row r="754" spans="19:19">
      <c r="S754">
        <f t="shared" si="178"/>
        <v>0</v>
      </c>
    </row>
    <row r="755" spans="19:19">
      <c r="S755">
        <f t="shared" si="178"/>
        <v>0</v>
      </c>
    </row>
    <row r="756" spans="19:19">
      <c r="S756">
        <f t="shared" si="178"/>
        <v>0</v>
      </c>
    </row>
    <row r="757" spans="19:19">
      <c r="S757">
        <f t="shared" si="178"/>
        <v>0</v>
      </c>
    </row>
    <row r="758" spans="19:19">
      <c r="S758">
        <f t="shared" si="178"/>
        <v>0</v>
      </c>
    </row>
    <row r="759" spans="19:19">
      <c r="S759">
        <f t="shared" si="178"/>
        <v>0</v>
      </c>
    </row>
    <row r="760" spans="19:19">
      <c r="S760">
        <f t="shared" si="178"/>
        <v>0</v>
      </c>
    </row>
    <row r="761" spans="19:19">
      <c r="S761">
        <f t="shared" si="178"/>
        <v>0</v>
      </c>
    </row>
    <row r="762" spans="19:19">
      <c r="S762">
        <f t="shared" si="178"/>
        <v>0</v>
      </c>
    </row>
    <row r="763" spans="19:19">
      <c r="S763">
        <f t="shared" si="178"/>
        <v>0</v>
      </c>
    </row>
    <row r="764" spans="19:19">
      <c r="S764">
        <f t="shared" si="178"/>
        <v>0</v>
      </c>
    </row>
    <row r="765" spans="19:19">
      <c r="S765">
        <f t="shared" si="178"/>
        <v>0</v>
      </c>
    </row>
    <row r="766" spans="19:19">
      <c r="S766">
        <f t="shared" si="178"/>
        <v>0</v>
      </c>
    </row>
    <row r="767" spans="19:19">
      <c r="S767">
        <f t="shared" si="178"/>
        <v>0</v>
      </c>
    </row>
    <row r="768" spans="19:19">
      <c r="S768">
        <f t="shared" si="178"/>
        <v>0</v>
      </c>
    </row>
    <row r="769" spans="19:19">
      <c r="S769">
        <f t="shared" si="178"/>
        <v>0</v>
      </c>
    </row>
    <row r="770" spans="19:19">
      <c r="S770">
        <f t="shared" si="178"/>
        <v>0</v>
      </c>
    </row>
    <row r="771" spans="19:19">
      <c r="S771">
        <f t="shared" si="178"/>
        <v>0</v>
      </c>
    </row>
    <row r="772" spans="19:19">
      <c r="S772">
        <f t="shared" ref="S772:S784" si="179">A772</f>
        <v>0</v>
      </c>
    </row>
    <row r="773" spans="19:19">
      <c r="S773">
        <f t="shared" si="179"/>
        <v>0</v>
      </c>
    </row>
    <row r="774" spans="19:19">
      <c r="S774">
        <f t="shared" si="179"/>
        <v>0</v>
      </c>
    </row>
    <row r="775" spans="19:19">
      <c r="S775">
        <f t="shared" si="179"/>
        <v>0</v>
      </c>
    </row>
    <row r="776" spans="19:19">
      <c r="S776">
        <f t="shared" si="179"/>
        <v>0</v>
      </c>
    </row>
    <row r="777" spans="19:19">
      <c r="S777">
        <f t="shared" si="179"/>
        <v>0</v>
      </c>
    </row>
    <row r="778" spans="19:19">
      <c r="S778">
        <f t="shared" si="179"/>
        <v>0</v>
      </c>
    </row>
    <row r="779" spans="19:19">
      <c r="S779">
        <f t="shared" si="179"/>
        <v>0</v>
      </c>
    </row>
    <row r="780" spans="19:19">
      <c r="S780">
        <f t="shared" si="179"/>
        <v>0</v>
      </c>
    </row>
    <row r="781" spans="19:19">
      <c r="S781">
        <f t="shared" si="179"/>
        <v>0</v>
      </c>
    </row>
    <row r="782" spans="19:19">
      <c r="S782">
        <f t="shared" si="179"/>
        <v>0</v>
      </c>
    </row>
    <row r="783" spans="19:19">
      <c r="S783">
        <f t="shared" si="179"/>
        <v>0</v>
      </c>
    </row>
    <row r="784" spans="19:19">
      <c r="S784">
        <f t="shared" si="179"/>
        <v>0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tabSelected="1" workbookViewId="0">
      <selection activeCell="A2" sqref="A2"/>
    </sheetView>
  </sheetViews>
  <sheetFormatPr defaultRowHeight="15"/>
  <cols>
    <col min="1" max="1" width="95.140625" customWidth="1"/>
  </cols>
  <sheetData>
    <row r="1" spans="1:1">
      <c r="A1" t="s">
        <v>372</v>
      </c>
    </row>
    <row r="3" spans="1:1">
      <c r="A3" t="s">
        <v>373</v>
      </c>
    </row>
    <row r="4" spans="1:1">
      <c r="A4" t="s">
        <v>374</v>
      </c>
    </row>
    <row r="5" spans="1:1">
      <c r="A5" t="s">
        <v>375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N1:Y314"/>
  <sheetViews>
    <sheetView workbookViewId="0"/>
  </sheetViews>
  <sheetFormatPr defaultRowHeight="15"/>
  <cols>
    <col min="15" max="15" width="9" customWidth="1"/>
    <col min="20" max="20" width="9.140625" style="62"/>
    <col min="21" max="21" width="10.140625" style="43" customWidth="1"/>
    <col min="22" max="24" width="9.140625" style="62"/>
  </cols>
  <sheetData>
    <row r="1" spans="14:25" s="59" customFormat="1">
      <c r="T1" s="61"/>
      <c r="U1" s="60"/>
      <c r="V1" s="63"/>
      <c r="W1" s="63"/>
      <c r="X1" s="61"/>
    </row>
    <row r="2" spans="14:25">
      <c r="U2" s="64"/>
    </row>
    <row r="3" spans="14:25">
      <c r="N3" t="s">
        <v>270</v>
      </c>
      <c r="U3" s="64"/>
      <c r="Y3" s="62"/>
    </row>
    <row r="4" spans="14:25">
      <c r="U4" s="64"/>
      <c r="Y4" s="62"/>
    </row>
    <row r="5" spans="14:25">
      <c r="N5">
        <v>0</v>
      </c>
      <c r="O5" t="s">
        <v>271</v>
      </c>
      <c r="U5" s="64"/>
      <c r="Y5" s="62"/>
    </row>
    <row r="6" spans="14:25">
      <c r="N6">
        <v>100</v>
      </c>
      <c r="O6" t="s">
        <v>272</v>
      </c>
      <c r="U6" s="64"/>
      <c r="Y6" s="62"/>
    </row>
    <row r="7" spans="14:25">
      <c r="N7">
        <v>200</v>
      </c>
      <c r="O7" t="s">
        <v>273</v>
      </c>
      <c r="U7" s="64"/>
      <c r="Y7" s="62"/>
    </row>
    <row r="8" spans="14:25">
      <c r="N8">
        <v>300</v>
      </c>
      <c r="O8" t="s">
        <v>274</v>
      </c>
      <c r="U8" s="64"/>
      <c r="Y8" s="62"/>
    </row>
    <row r="9" spans="14:25">
      <c r="N9">
        <v>400</v>
      </c>
      <c r="O9" t="s">
        <v>275</v>
      </c>
      <c r="U9" s="64"/>
      <c r="Y9" s="62"/>
    </row>
    <row r="10" spans="14:25">
      <c r="N10">
        <v>500</v>
      </c>
      <c r="O10" t="s">
        <v>276</v>
      </c>
      <c r="U10" s="64"/>
      <c r="Y10" s="62"/>
    </row>
    <row r="11" spans="14:25">
      <c r="N11">
        <v>600</v>
      </c>
      <c r="O11" t="s">
        <v>277</v>
      </c>
      <c r="P11" s="9"/>
      <c r="U11" s="64"/>
      <c r="Y11" s="62"/>
    </row>
    <row r="12" spans="14:25">
      <c r="N12">
        <v>700</v>
      </c>
      <c r="O12" t="s">
        <v>278</v>
      </c>
      <c r="U12" s="64"/>
      <c r="Y12" s="62"/>
    </row>
    <row r="13" spans="14:25">
      <c r="N13">
        <v>800</v>
      </c>
      <c r="O13" t="s">
        <v>279</v>
      </c>
      <c r="U13" s="64"/>
      <c r="Y13" s="62"/>
    </row>
    <row r="14" spans="14:25">
      <c r="N14">
        <v>900</v>
      </c>
      <c r="O14" t="s">
        <v>280</v>
      </c>
      <c r="U14" s="64"/>
      <c r="Y14" s="62"/>
    </row>
    <row r="15" spans="14:25">
      <c r="N15">
        <v>1000</v>
      </c>
      <c r="O15" t="s">
        <v>281</v>
      </c>
      <c r="U15" s="64"/>
      <c r="Y15" s="62"/>
    </row>
    <row r="16" spans="14:25">
      <c r="U16" s="64"/>
      <c r="Y16" s="62"/>
    </row>
    <row r="17" spans="14:25">
      <c r="U17" s="64"/>
      <c r="Y17" s="62"/>
    </row>
    <row r="18" spans="14:25">
      <c r="U18" s="64"/>
      <c r="Y18" s="62"/>
    </row>
    <row r="19" spans="14:25">
      <c r="U19" s="64"/>
      <c r="Y19" s="62"/>
    </row>
    <row r="20" spans="14:25">
      <c r="U20" s="64"/>
      <c r="Y20" s="62"/>
    </row>
    <row r="21" spans="14:25">
      <c r="U21" s="64"/>
      <c r="Y21" s="62"/>
    </row>
    <row r="22" spans="14:25">
      <c r="U22" s="64"/>
      <c r="Y22" s="62"/>
    </row>
    <row r="23" spans="14:25">
      <c r="U23" s="64"/>
      <c r="Y23" s="62"/>
    </row>
    <row r="24" spans="14:25">
      <c r="U24" s="64"/>
      <c r="Y24" s="62"/>
    </row>
    <row r="25" spans="14:25">
      <c r="U25" s="64"/>
      <c r="Y25" s="62"/>
    </row>
    <row r="26" spans="14:25">
      <c r="U26" s="64"/>
      <c r="Y26" s="62"/>
    </row>
    <row r="27" spans="14:25">
      <c r="U27" s="64"/>
      <c r="Y27" s="62"/>
    </row>
    <row r="28" spans="14:25">
      <c r="U28" s="64"/>
      <c r="Y28" s="62"/>
    </row>
    <row r="29" spans="14:25" ht="30">
      <c r="N29" t="s">
        <v>282</v>
      </c>
      <c r="O29" s="10" t="s">
        <v>284</v>
      </c>
      <c r="U29" s="64"/>
      <c r="Y29" s="62"/>
    </row>
    <row r="30" spans="14:25" ht="30">
      <c r="N30" t="s">
        <v>16</v>
      </c>
      <c r="O30" s="10" t="s">
        <v>285</v>
      </c>
      <c r="U30" s="64"/>
      <c r="Y30" s="62"/>
    </row>
    <row r="31" spans="14:25" ht="30">
      <c r="N31" t="s">
        <v>18</v>
      </c>
      <c r="O31" s="10" t="s">
        <v>286</v>
      </c>
      <c r="U31" s="64"/>
      <c r="Y31" s="62"/>
    </row>
    <row r="32" spans="14:25" ht="30">
      <c r="N32" t="s">
        <v>20</v>
      </c>
      <c r="O32" s="10" t="s">
        <v>287</v>
      </c>
      <c r="U32" s="64"/>
      <c r="Y32" s="62"/>
    </row>
    <row r="33" spans="14:25" ht="30">
      <c r="N33" t="s">
        <v>21</v>
      </c>
      <c r="O33" s="10" t="s">
        <v>288</v>
      </c>
      <c r="U33" s="64"/>
      <c r="Y33" s="62"/>
    </row>
    <row r="34" spans="14:25" ht="30">
      <c r="N34" t="s">
        <v>22</v>
      </c>
      <c r="O34" s="10" t="s">
        <v>289</v>
      </c>
      <c r="U34" s="64"/>
      <c r="Y34" s="62"/>
    </row>
    <row r="35" spans="14:25" ht="30">
      <c r="N35" t="s">
        <v>23</v>
      </c>
      <c r="O35" s="10" t="s">
        <v>290</v>
      </c>
      <c r="U35" s="64"/>
      <c r="Y35" s="62"/>
    </row>
    <row r="36" spans="14:25" ht="30">
      <c r="N36" t="s">
        <v>283</v>
      </c>
      <c r="O36" s="10" t="s">
        <v>291</v>
      </c>
      <c r="U36" s="64"/>
      <c r="Y36" s="62"/>
    </row>
    <row r="37" spans="14:25" ht="30">
      <c r="N37" t="s">
        <v>293</v>
      </c>
      <c r="O37" s="10" t="s">
        <v>292</v>
      </c>
      <c r="U37" s="64"/>
      <c r="Y37" s="62"/>
    </row>
    <row r="38" spans="14:25">
      <c r="U38" s="64"/>
      <c r="Y38" s="62"/>
    </row>
    <row r="39" spans="14:25">
      <c r="U39" s="64"/>
      <c r="Y39" s="62"/>
    </row>
    <row r="40" spans="14:25">
      <c r="U40" s="64"/>
      <c r="Y40" s="62"/>
    </row>
    <row r="41" spans="14:25">
      <c r="U41" s="64"/>
      <c r="Y41" s="62"/>
    </row>
    <row r="42" spans="14:25">
      <c r="U42" s="64"/>
      <c r="Y42" s="62"/>
    </row>
    <row r="43" spans="14:25">
      <c r="U43" s="64"/>
      <c r="Y43" s="62"/>
    </row>
    <row r="44" spans="14:25">
      <c r="U44" s="64"/>
      <c r="Y44" s="62"/>
    </row>
    <row r="45" spans="14:25">
      <c r="U45" s="64"/>
      <c r="Y45" s="62"/>
    </row>
    <row r="46" spans="14:25">
      <c r="U46" s="64"/>
      <c r="Y46" s="62"/>
    </row>
    <row r="47" spans="14:25">
      <c r="U47" s="64"/>
      <c r="Y47" s="62"/>
    </row>
    <row r="48" spans="14:25">
      <c r="U48" s="64"/>
      <c r="Y48" s="62"/>
    </row>
    <row r="49" spans="21:25">
      <c r="U49" s="64"/>
      <c r="Y49" s="62"/>
    </row>
    <row r="50" spans="21:25">
      <c r="U50" s="64"/>
      <c r="Y50" s="62"/>
    </row>
    <row r="51" spans="21:25">
      <c r="U51" s="64"/>
      <c r="Y51" s="62"/>
    </row>
    <row r="52" spans="21:25">
      <c r="U52" s="64"/>
      <c r="Y52" s="62"/>
    </row>
    <row r="53" spans="21:25">
      <c r="U53" s="64"/>
      <c r="Y53" s="62"/>
    </row>
    <row r="54" spans="21:25">
      <c r="U54" s="64"/>
      <c r="Y54" s="62"/>
    </row>
    <row r="55" spans="21:25">
      <c r="U55" s="64"/>
      <c r="Y55" s="62"/>
    </row>
    <row r="56" spans="21:25">
      <c r="U56" s="64"/>
      <c r="Y56" s="62"/>
    </row>
    <row r="57" spans="21:25">
      <c r="U57" s="64"/>
      <c r="Y57" s="62"/>
    </row>
    <row r="58" spans="21:25">
      <c r="U58" s="64"/>
      <c r="Y58" s="62"/>
    </row>
    <row r="59" spans="21:25">
      <c r="U59" s="64"/>
      <c r="Y59" s="62"/>
    </row>
    <row r="60" spans="21:25">
      <c r="U60" s="64"/>
      <c r="Y60" s="62"/>
    </row>
    <row r="61" spans="21:25">
      <c r="U61" s="64"/>
      <c r="Y61" s="62"/>
    </row>
    <row r="62" spans="21:25">
      <c r="U62" s="64"/>
      <c r="Y62" s="62"/>
    </row>
    <row r="63" spans="21:25">
      <c r="U63" s="64"/>
      <c r="Y63" s="62"/>
    </row>
    <row r="64" spans="21:25">
      <c r="U64" s="64"/>
      <c r="Y64" s="62"/>
    </row>
    <row r="65" spans="21:25">
      <c r="U65" s="64"/>
      <c r="Y65" s="62"/>
    </row>
    <row r="66" spans="21:25">
      <c r="U66" s="64"/>
      <c r="Y66" s="62"/>
    </row>
    <row r="67" spans="21:25">
      <c r="U67" s="64"/>
      <c r="Y67" s="62"/>
    </row>
    <row r="68" spans="21:25">
      <c r="U68" s="64"/>
      <c r="Y68" s="62"/>
    </row>
    <row r="69" spans="21:25">
      <c r="U69" s="64"/>
      <c r="Y69" s="62"/>
    </row>
    <row r="70" spans="21:25">
      <c r="U70" s="64"/>
      <c r="Y70" s="62"/>
    </row>
    <row r="71" spans="21:25">
      <c r="U71" s="64"/>
      <c r="Y71" s="62"/>
    </row>
    <row r="72" spans="21:25">
      <c r="U72" s="64"/>
      <c r="Y72" s="62"/>
    </row>
    <row r="73" spans="21:25">
      <c r="U73" s="64"/>
      <c r="Y73" s="62"/>
    </row>
    <row r="74" spans="21:25">
      <c r="U74" s="64"/>
      <c r="Y74" s="62"/>
    </row>
    <row r="75" spans="21:25">
      <c r="U75" s="64"/>
      <c r="Y75" s="62"/>
    </row>
    <row r="76" spans="21:25">
      <c r="U76" s="64"/>
      <c r="Y76" s="62"/>
    </row>
    <row r="77" spans="21:25">
      <c r="U77" s="64"/>
      <c r="Y77" s="62"/>
    </row>
    <row r="78" spans="21:25">
      <c r="U78" s="64"/>
      <c r="Y78" s="62"/>
    </row>
    <row r="79" spans="21:25">
      <c r="U79" s="64"/>
      <c r="Y79" s="62"/>
    </row>
    <row r="80" spans="21:25">
      <c r="U80" s="64"/>
      <c r="Y80" s="62"/>
    </row>
    <row r="81" spans="21:25">
      <c r="U81" s="64"/>
      <c r="Y81" s="62"/>
    </row>
    <row r="82" spans="21:25">
      <c r="U82" s="64"/>
      <c r="Y82" s="62"/>
    </row>
    <row r="83" spans="21:25">
      <c r="U83" s="64"/>
      <c r="Y83" s="62"/>
    </row>
    <row r="84" spans="21:25">
      <c r="U84" s="64"/>
      <c r="Y84" s="62"/>
    </row>
    <row r="85" spans="21:25">
      <c r="U85" s="64"/>
      <c r="Y85" s="62"/>
    </row>
    <row r="86" spans="21:25">
      <c r="U86" s="64"/>
      <c r="Y86" s="62"/>
    </row>
    <row r="87" spans="21:25">
      <c r="U87" s="64"/>
      <c r="Y87" s="62"/>
    </row>
    <row r="88" spans="21:25">
      <c r="U88" s="64"/>
      <c r="Y88" s="62"/>
    </row>
    <row r="89" spans="21:25">
      <c r="U89" s="64"/>
      <c r="Y89" s="62"/>
    </row>
    <row r="90" spans="21:25">
      <c r="U90" s="64"/>
      <c r="Y90" s="62"/>
    </row>
    <row r="91" spans="21:25">
      <c r="U91" s="64"/>
      <c r="Y91" s="62"/>
    </row>
    <row r="92" spans="21:25">
      <c r="U92" s="64"/>
      <c r="Y92" s="62"/>
    </row>
    <row r="93" spans="21:25">
      <c r="U93" s="64"/>
      <c r="Y93" s="62"/>
    </row>
    <row r="94" spans="21:25">
      <c r="U94" s="64"/>
      <c r="Y94" s="62"/>
    </row>
    <row r="95" spans="21:25">
      <c r="U95" s="64"/>
      <c r="Y95" s="62"/>
    </row>
    <row r="96" spans="21:25">
      <c r="U96" s="64"/>
      <c r="Y96" s="62"/>
    </row>
    <row r="97" spans="21:25">
      <c r="U97" s="64"/>
      <c r="Y97" s="62"/>
    </row>
    <row r="98" spans="21:25">
      <c r="U98" s="64"/>
      <c r="Y98" s="62"/>
    </row>
    <row r="99" spans="21:25">
      <c r="U99" s="64"/>
      <c r="Y99" s="62"/>
    </row>
    <row r="100" spans="21:25">
      <c r="U100" s="64"/>
      <c r="Y100" s="62"/>
    </row>
    <row r="101" spans="21:25">
      <c r="U101" s="64"/>
      <c r="Y101" s="62"/>
    </row>
    <row r="102" spans="21:25">
      <c r="U102" s="64"/>
      <c r="Y102" s="62"/>
    </row>
    <row r="103" spans="21:25">
      <c r="U103" s="64"/>
      <c r="Y103" s="62"/>
    </row>
    <row r="104" spans="21:25">
      <c r="U104" s="64"/>
      <c r="Y104" s="62"/>
    </row>
    <row r="105" spans="21:25">
      <c r="U105" s="64"/>
      <c r="Y105" s="62"/>
    </row>
    <row r="106" spans="21:25">
      <c r="U106" s="64"/>
      <c r="Y106" s="62"/>
    </row>
    <row r="107" spans="21:25">
      <c r="U107" s="64"/>
      <c r="Y107" s="62"/>
    </row>
    <row r="108" spans="21:25">
      <c r="U108" s="64"/>
      <c r="Y108" s="62"/>
    </row>
    <row r="109" spans="21:25">
      <c r="U109" s="64"/>
      <c r="Y109" s="62"/>
    </row>
    <row r="110" spans="21:25">
      <c r="U110" s="64"/>
      <c r="Y110" s="62"/>
    </row>
    <row r="111" spans="21:25">
      <c r="U111" s="64"/>
      <c r="Y111" s="62"/>
    </row>
    <row r="112" spans="21:25">
      <c r="U112" s="64"/>
      <c r="Y112" s="62"/>
    </row>
    <row r="113" spans="21:25">
      <c r="U113" s="64"/>
      <c r="Y113" s="62"/>
    </row>
    <row r="114" spans="21:25">
      <c r="U114" s="64"/>
      <c r="Y114" s="62"/>
    </row>
    <row r="115" spans="21:25">
      <c r="U115" s="64"/>
      <c r="Y115" s="62"/>
    </row>
    <row r="116" spans="21:25">
      <c r="U116" s="64"/>
    </row>
    <row r="117" spans="21:25">
      <c r="U117" s="64"/>
    </row>
    <row r="118" spans="21:25">
      <c r="U118" s="64"/>
    </row>
    <row r="119" spans="21:25">
      <c r="U119" s="64"/>
    </row>
    <row r="120" spans="21:25">
      <c r="U120" s="64"/>
    </row>
    <row r="121" spans="21:25">
      <c r="U121" s="64"/>
    </row>
    <row r="122" spans="21:25">
      <c r="U122" s="64"/>
    </row>
    <row r="123" spans="21:25">
      <c r="U123" s="64"/>
    </row>
    <row r="124" spans="21:25">
      <c r="U124" s="64"/>
    </row>
    <row r="125" spans="21:25">
      <c r="U125" s="64"/>
    </row>
    <row r="126" spans="21:25">
      <c r="U126" s="64"/>
    </row>
    <row r="127" spans="21:25">
      <c r="U127" s="64"/>
    </row>
    <row r="128" spans="21:25">
      <c r="U128" s="64"/>
    </row>
    <row r="129" spans="21:21">
      <c r="U129" s="64"/>
    </row>
    <row r="130" spans="21:21">
      <c r="U130" s="64"/>
    </row>
    <row r="131" spans="21:21">
      <c r="U131" s="64"/>
    </row>
    <row r="132" spans="21:21">
      <c r="U132" s="64"/>
    </row>
    <row r="133" spans="21:21">
      <c r="U133" s="64"/>
    </row>
    <row r="134" spans="21:21">
      <c r="U134" s="64"/>
    </row>
    <row r="135" spans="21:21">
      <c r="U135" s="64"/>
    </row>
    <row r="136" spans="21:21">
      <c r="U136" s="64"/>
    </row>
    <row r="137" spans="21:21">
      <c r="U137" s="64"/>
    </row>
    <row r="138" spans="21:21">
      <c r="U138" s="64"/>
    </row>
    <row r="139" spans="21:21">
      <c r="U139" s="64"/>
    </row>
    <row r="140" spans="21:21">
      <c r="U140" s="64"/>
    </row>
    <row r="141" spans="21:21">
      <c r="U141" s="64"/>
    </row>
    <row r="142" spans="21:21">
      <c r="U142" s="64"/>
    </row>
    <row r="143" spans="21:21">
      <c r="U143" s="64"/>
    </row>
    <row r="144" spans="21:21">
      <c r="U144" s="64"/>
    </row>
    <row r="145" spans="21:21">
      <c r="U145" s="64"/>
    </row>
    <row r="146" spans="21:21">
      <c r="U146" s="64"/>
    </row>
    <row r="147" spans="21:21">
      <c r="U147" s="64"/>
    </row>
    <row r="148" spans="21:21">
      <c r="U148" s="64"/>
    </row>
    <row r="149" spans="21:21">
      <c r="U149" s="64"/>
    </row>
    <row r="150" spans="21:21">
      <c r="U150" s="64"/>
    </row>
    <row r="151" spans="21:21">
      <c r="U151" s="64"/>
    </row>
    <row r="152" spans="21:21">
      <c r="U152" s="64"/>
    </row>
    <row r="153" spans="21:21">
      <c r="U153" s="64"/>
    </row>
    <row r="154" spans="21:21">
      <c r="U154" s="64"/>
    </row>
    <row r="155" spans="21:21">
      <c r="U155" s="64"/>
    </row>
    <row r="156" spans="21:21">
      <c r="U156" s="64"/>
    </row>
    <row r="157" spans="21:21">
      <c r="U157" s="64"/>
    </row>
    <row r="158" spans="21:21">
      <c r="U158" s="64"/>
    </row>
    <row r="159" spans="21:21">
      <c r="U159" s="64"/>
    </row>
    <row r="160" spans="21:21">
      <c r="U160" s="64"/>
    </row>
    <row r="161" spans="21:21">
      <c r="U161" s="64"/>
    </row>
    <row r="162" spans="21:21">
      <c r="U162" s="64"/>
    </row>
    <row r="163" spans="21:21">
      <c r="U163" s="64"/>
    </row>
    <row r="164" spans="21:21">
      <c r="U164" s="64"/>
    </row>
    <row r="165" spans="21:21">
      <c r="U165" s="64"/>
    </row>
    <row r="166" spans="21:21">
      <c r="U166" s="64"/>
    </row>
    <row r="167" spans="21:21">
      <c r="U167" s="64"/>
    </row>
    <row r="168" spans="21:21">
      <c r="U168" s="64"/>
    </row>
    <row r="169" spans="21:21">
      <c r="U169" s="64"/>
    </row>
    <row r="170" spans="21:21">
      <c r="U170" s="64"/>
    </row>
    <row r="171" spans="21:21">
      <c r="U171" s="64"/>
    </row>
    <row r="172" spans="21:21">
      <c r="U172" s="64"/>
    </row>
    <row r="173" spans="21:21">
      <c r="U173" s="64"/>
    </row>
    <row r="174" spans="21:21">
      <c r="U174" s="64"/>
    </row>
    <row r="175" spans="21:21">
      <c r="U175" s="64"/>
    </row>
    <row r="176" spans="21:21">
      <c r="U176" s="64"/>
    </row>
    <row r="177" spans="21:21">
      <c r="U177" s="64"/>
    </row>
    <row r="178" spans="21:21">
      <c r="U178" s="64"/>
    </row>
    <row r="179" spans="21:21">
      <c r="U179" s="64"/>
    </row>
    <row r="180" spans="21:21">
      <c r="U180" s="64"/>
    </row>
    <row r="181" spans="21:21">
      <c r="U181" s="64"/>
    </row>
    <row r="182" spans="21:21">
      <c r="U182" s="64"/>
    </row>
    <row r="183" spans="21:21">
      <c r="U183" s="64"/>
    </row>
    <row r="184" spans="21:21">
      <c r="U184" s="64"/>
    </row>
    <row r="185" spans="21:21">
      <c r="U185" s="64"/>
    </row>
    <row r="186" spans="21:21">
      <c r="U186" s="64"/>
    </row>
    <row r="187" spans="21:21">
      <c r="U187" s="64"/>
    </row>
    <row r="188" spans="21:21">
      <c r="U188" s="64"/>
    </row>
    <row r="189" spans="21:21">
      <c r="U189" s="64"/>
    </row>
    <row r="190" spans="21:21">
      <c r="U190" s="64"/>
    </row>
    <row r="191" spans="21:21">
      <c r="U191" s="64"/>
    </row>
    <row r="192" spans="21:21">
      <c r="U192" s="64"/>
    </row>
    <row r="193" spans="21:21">
      <c r="U193" s="64"/>
    </row>
    <row r="194" spans="21:21">
      <c r="U194" s="64"/>
    </row>
    <row r="195" spans="21:21">
      <c r="U195" s="64"/>
    </row>
    <row r="196" spans="21:21">
      <c r="U196" s="64"/>
    </row>
    <row r="197" spans="21:21">
      <c r="U197" s="64"/>
    </row>
    <row r="198" spans="21:21">
      <c r="U198" s="64"/>
    </row>
    <row r="199" spans="21:21">
      <c r="U199" s="64"/>
    </row>
    <row r="200" spans="21:21">
      <c r="U200" s="64"/>
    </row>
    <row r="201" spans="21:21">
      <c r="U201" s="64"/>
    </row>
    <row r="202" spans="21:21">
      <c r="U202" s="64"/>
    </row>
    <row r="203" spans="21:21">
      <c r="U203" s="64"/>
    </row>
    <row r="204" spans="21:21">
      <c r="U204" s="64"/>
    </row>
    <row r="205" spans="21:21">
      <c r="U205" s="64"/>
    </row>
    <row r="206" spans="21:21">
      <c r="U206" s="64"/>
    </row>
    <row r="207" spans="21:21">
      <c r="U207" s="64"/>
    </row>
    <row r="208" spans="21:21">
      <c r="U208" s="64"/>
    </row>
    <row r="209" spans="21:21">
      <c r="U209" s="64"/>
    </row>
    <row r="210" spans="21:21">
      <c r="U210" s="64"/>
    </row>
    <row r="211" spans="21:21">
      <c r="U211" s="64"/>
    </row>
    <row r="212" spans="21:21">
      <c r="U212" s="64"/>
    </row>
    <row r="213" spans="21:21">
      <c r="U213" s="64"/>
    </row>
    <row r="214" spans="21:21">
      <c r="U214" s="64"/>
    </row>
    <row r="215" spans="21:21">
      <c r="U215" s="64"/>
    </row>
    <row r="216" spans="21:21">
      <c r="U216" s="64"/>
    </row>
    <row r="217" spans="21:21">
      <c r="U217" s="64"/>
    </row>
    <row r="218" spans="21:21">
      <c r="U218" s="64"/>
    </row>
    <row r="219" spans="21:21">
      <c r="U219" s="64"/>
    </row>
    <row r="220" spans="21:21">
      <c r="U220" s="64"/>
    </row>
    <row r="221" spans="21:21">
      <c r="U221" s="64"/>
    </row>
    <row r="222" spans="21:21">
      <c r="U222" s="64"/>
    </row>
    <row r="223" spans="21:21">
      <c r="U223" s="64"/>
    </row>
    <row r="224" spans="21:21">
      <c r="U224" s="64"/>
    </row>
    <row r="225" spans="21:21">
      <c r="U225" s="64"/>
    </row>
    <row r="226" spans="21:21">
      <c r="U226" s="64"/>
    </row>
    <row r="227" spans="21:21">
      <c r="U227" s="64"/>
    </row>
    <row r="228" spans="21:21">
      <c r="U228" s="64"/>
    </row>
    <row r="229" spans="21:21">
      <c r="U229" s="64"/>
    </row>
    <row r="230" spans="21:21">
      <c r="U230" s="64"/>
    </row>
    <row r="231" spans="21:21">
      <c r="U231" s="64"/>
    </row>
    <row r="232" spans="21:21">
      <c r="U232" s="64"/>
    </row>
    <row r="233" spans="21:21">
      <c r="U233" s="64"/>
    </row>
    <row r="234" spans="21:21">
      <c r="U234" s="64"/>
    </row>
    <row r="235" spans="21:21">
      <c r="U235" s="64"/>
    </row>
    <row r="236" spans="21:21">
      <c r="U236" s="64"/>
    </row>
    <row r="237" spans="21:21">
      <c r="U237" s="64"/>
    </row>
    <row r="238" spans="21:21">
      <c r="U238" s="64"/>
    </row>
    <row r="239" spans="21:21">
      <c r="U239" s="64"/>
    </row>
    <row r="240" spans="21:21">
      <c r="U240" s="64"/>
    </row>
    <row r="241" spans="21:21">
      <c r="U241" s="64"/>
    </row>
    <row r="242" spans="21:21">
      <c r="U242" s="64"/>
    </row>
    <row r="243" spans="21:21">
      <c r="U243" s="64"/>
    </row>
    <row r="244" spans="21:21">
      <c r="U244" s="64"/>
    </row>
    <row r="245" spans="21:21">
      <c r="U245" s="64"/>
    </row>
    <row r="246" spans="21:21">
      <c r="U246" s="64"/>
    </row>
    <row r="247" spans="21:21">
      <c r="U247" s="64"/>
    </row>
    <row r="248" spans="21:21">
      <c r="U248" s="64"/>
    </row>
    <row r="249" spans="21:21">
      <c r="U249" s="64"/>
    </row>
    <row r="250" spans="21:21">
      <c r="U250" s="64"/>
    </row>
    <row r="251" spans="21:21">
      <c r="U251" s="64"/>
    </row>
    <row r="252" spans="21:21">
      <c r="U252" s="64"/>
    </row>
    <row r="253" spans="21:21">
      <c r="U253" s="64"/>
    </row>
    <row r="254" spans="21:21">
      <c r="U254" s="64"/>
    </row>
    <row r="255" spans="21:21">
      <c r="U255" s="64"/>
    </row>
    <row r="256" spans="21:21">
      <c r="U256" s="64"/>
    </row>
    <row r="257" spans="21:21">
      <c r="U257" s="64"/>
    </row>
    <row r="258" spans="21:21">
      <c r="U258" s="64"/>
    </row>
    <row r="259" spans="21:21">
      <c r="U259" s="64"/>
    </row>
    <row r="260" spans="21:21">
      <c r="U260" s="64"/>
    </row>
    <row r="261" spans="21:21">
      <c r="U261" s="64"/>
    </row>
    <row r="262" spans="21:21">
      <c r="U262" s="64"/>
    </row>
    <row r="263" spans="21:21">
      <c r="U263" s="64"/>
    </row>
    <row r="264" spans="21:21">
      <c r="U264" s="64"/>
    </row>
    <row r="265" spans="21:21">
      <c r="U265" s="64"/>
    </row>
    <row r="266" spans="21:21">
      <c r="U266" s="64"/>
    </row>
    <row r="267" spans="21:21">
      <c r="U267" s="64"/>
    </row>
    <row r="268" spans="21:21">
      <c r="U268" s="64"/>
    </row>
    <row r="269" spans="21:21">
      <c r="U269" s="64"/>
    </row>
    <row r="270" spans="21:21">
      <c r="U270" s="64"/>
    </row>
    <row r="271" spans="21:21">
      <c r="U271" s="64"/>
    </row>
    <row r="272" spans="21:21">
      <c r="U272" s="64"/>
    </row>
    <row r="273" spans="21:21">
      <c r="U273" s="64"/>
    </row>
    <row r="274" spans="21:21">
      <c r="U274" s="64"/>
    </row>
    <row r="275" spans="21:21">
      <c r="U275" s="64"/>
    </row>
    <row r="276" spans="21:21">
      <c r="U276" s="64"/>
    </row>
    <row r="277" spans="21:21">
      <c r="U277" s="64"/>
    </row>
    <row r="278" spans="21:21">
      <c r="U278" s="64"/>
    </row>
    <row r="279" spans="21:21">
      <c r="U279" s="64"/>
    </row>
    <row r="280" spans="21:21">
      <c r="U280" s="64"/>
    </row>
    <row r="281" spans="21:21">
      <c r="U281" s="64"/>
    </row>
    <row r="282" spans="21:21">
      <c r="U282" s="64"/>
    </row>
    <row r="283" spans="21:21">
      <c r="U283" s="64"/>
    </row>
    <row r="284" spans="21:21">
      <c r="U284" s="64"/>
    </row>
    <row r="285" spans="21:21">
      <c r="U285" s="64"/>
    </row>
    <row r="286" spans="21:21">
      <c r="U286" s="64"/>
    </row>
    <row r="287" spans="21:21">
      <c r="U287" s="64"/>
    </row>
    <row r="288" spans="21:21">
      <c r="U288" s="64"/>
    </row>
    <row r="289" spans="21:21">
      <c r="U289" s="64"/>
    </row>
    <row r="290" spans="21:21">
      <c r="U290" s="64"/>
    </row>
    <row r="291" spans="21:21">
      <c r="U291" s="64"/>
    </row>
    <row r="292" spans="21:21">
      <c r="U292" s="64"/>
    </row>
    <row r="293" spans="21:21">
      <c r="U293" s="64"/>
    </row>
    <row r="294" spans="21:21">
      <c r="U294" s="64"/>
    </row>
    <row r="295" spans="21:21">
      <c r="U295" s="64"/>
    </row>
    <row r="296" spans="21:21">
      <c r="U296" s="64"/>
    </row>
    <row r="297" spans="21:21">
      <c r="U297" s="64"/>
    </row>
    <row r="298" spans="21:21">
      <c r="U298" s="64"/>
    </row>
    <row r="299" spans="21:21">
      <c r="U299" s="64"/>
    </row>
    <row r="300" spans="21:21">
      <c r="U300" s="64"/>
    </row>
    <row r="301" spans="21:21">
      <c r="U301" s="64"/>
    </row>
    <row r="302" spans="21:21">
      <c r="U302" s="64"/>
    </row>
    <row r="303" spans="21:21">
      <c r="U303" s="64"/>
    </row>
    <row r="304" spans="21:21">
      <c r="U304" s="64"/>
    </row>
    <row r="305" spans="21:21">
      <c r="U305" s="64"/>
    </row>
    <row r="306" spans="21:21">
      <c r="U306" s="64"/>
    </row>
    <row r="307" spans="21:21">
      <c r="U307" s="64"/>
    </row>
    <row r="308" spans="21:21">
      <c r="U308" s="64"/>
    </row>
    <row r="309" spans="21:21">
      <c r="U309" s="64"/>
    </row>
    <row r="310" spans="21:21">
      <c r="U310" s="64"/>
    </row>
    <row r="311" spans="21:21">
      <c r="U311" s="64"/>
    </row>
    <row r="312" spans="21:21">
      <c r="U312" s="64"/>
    </row>
    <row r="313" spans="21:21">
      <c r="U313" s="64"/>
    </row>
    <row r="314" spans="21:21">
      <c r="U314" s="64"/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5"/>
  <sheetViews>
    <sheetView workbookViewId="0"/>
  </sheetViews>
  <sheetFormatPr defaultRowHeight="15"/>
  <cols>
    <col min="1" max="1" width="26.5703125" customWidth="1"/>
    <col min="2" max="2" width="13.5703125" customWidth="1"/>
    <col min="3" max="3" width="12.7109375" customWidth="1"/>
    <col min="4" max="4" width="8.140625" customWidth="1"/>
    <col min="5" max="5" width="2.42578125" customWidth="1"/>
    <col min="6" max="6" width="9.5703125" customWidth="1"/>
    <col min="7" max="7" width="10.140625" customWidth="1"/>
  </cols>
  <sheetData>
    <row r="1" spans="1:8">
      <c r="A1" s="52" t="s">
        <v>334</v>
      </c>
      <c r="B1" s="52" t="s">
        <v>371</v>
      </c>
      <c r="C1" s="52" t="s">
        <v>335</v>
      </c>
      <c r="D1" s="52" t="s">
        <v>336</v>
      </c>
      <c r="E1" s="52"/>
      <c r="F1" s="56" t="s">
        <v>337</v>
      </c>
      <c r="G1" s="57" t="s">
        <v>338</v>
      </c>
      <c r="H1" s="57" t="s">
        <v>339</v>
      </c>
    </row>
    <row r="2" spans="1:8">
      <c r="A2" s="51" t="s">
        <v>340</v>
      </c>
      <c r="B2" s="51">
        <v>-2686</v>
      </c>
      <c r="C2" s="51">
        <v>-2719</v>
      </c>
      <c r="D2" s="51">
        <v>33</v>
      </c>
      <c r="E2" s="51"/>
      <c r="F2" s="55">
        <f>IF(D2&gt;-139, IF(D2&lt;119, 1, " "), " ")</f>
        <v>1</v>
      </c>
      <c r="G2" s="55">
        <f>IF(D2&gt;-135, IF(D2&lt;115, 1, " "), " ")</f>
        <v>1</v>
      </c>
      <c r="H2" s="55">
        <f>IF(D2&gt;-30, IF(D2&lt;100, 1, " "), " ")</f>
        <v>1</v>
      </c>
    </row>
    <row r="3" spans="1:8">
      <c r="A3" s="51" t="s">
        <v>341</v>
      </c>
      <c r="B3" s="51">
        <v>-2130</v>
      </c>
      <c r="C3" s="51">
        <v>-2204</v>
      </c>
      <c r="D3" s="51">
        <v>74</v>
      </c>
      <c r="E3" s="51"/>
      <c r="F3" s="55">
        <f t="shared" ref="F3:F30" si="0">IF(D3&gt;-139, IF(D3&lt;119, 1, " "), " ")</f>
        <v>1</v>
      </c>
      <c r="G3" s="55">
        <f t="shared" ref="G3:G30" si="1">IF(D3&gt;-135, IF(D3&lt;115, 1, " "), " ")</f>
        <v>1</v>
      </c>
      <c r="H3" s="55">
        <f t="shared" ref="H3:H30" si="2">IF(D3&gt;-30, IF(D3&lt;100, 1, " "), " ")</f>
        <v>1</v>
      </c>
    </row>
    <row r="4" spans="1:8">
      <c r="A4" s="51" t="s">
        <v>342</v>
      </c>
      <c r="B4" s="51">
        <v>-1600</v>
      </c>
      <c r="C4" s="51">
        <v>-1688</v>
      </c>
      <c r="D4" s="51">
        <v>88</v>
      </c>
      <c r="E4" s="51"/>
      <c r="F4" s="55">
        <f t="shared" si="0"/>
        <v>1</v>
      </c>
      <c r="G4" s="55">
        <f t="shared" si="1"/>
        <v>1</v>
      </c>
      <c r="H4" s="55">
        <f t="shared" si="2"/>
        <v>1</v>
      </c>
    </row>
    <row r="5" spans="1:8">
      <c r="A5" s="51" t="s">
        <v>343</v>
      </c>
      <c r="B5" s="51">
        <v>-1630</v>
      </c>
      <c r="C5" s="51">
        <v>-1688</v>
      </c>
      <c r="D5" s="51">
        <v>58</v>
      </c>
      <c r="E5" s="51"/>
      <c r="F5" s="55">
        <f t="shared" si="0"/>
        <v>1</v>
      </c>
      <c r="G5" s="55">
        <f t="shared" si="1"/>
        <v>1</v>
      </c>
      <c r="H5" s="55">
        <f t="shared" si="2"/>
        <v>1</v>
      </c>
    </row>
    <row r="6" spans="1:8">
      <c r="A6" s="51" t="s">
        <v>344</v>
      </c>
      <c r="B6" s="51">
        <v>-1700</v>
      </c>
      <c r="C6" s="51">
        <v>-1688</v>
      </c>
      <c r="D6" s="51">
        <v>-12</v>
      </c>
      <c r="E6" s="51"/>
      <c r="F6" s="55">
        <f t="shared" si="0"/>
        <v>1</v>
      </c>
      <c r="G6" s="55">
        <f t="shared" si="1"/>
        <v>1</v>
      </c>
      <c r="H6" s="55">
        <f t="shared" si="2"/>
        <v>1</v>
      </c>
    </row>
    <row r="7" spans="1:8">
      <c r="A7" s="51" t="s">
        <v>345</v>
      </c>
      <c r="B7" s="51">
        <v>-1027</v>
      </c>
      <c r="C7" s="51">
        <v>-1173</v>
      </c>
      <c r="D7" s="51">
        <v>146</v>
      </c>
      <c r="E7" s="51"/>
      <c r="F7" s="55" t="str">
        <f t="shared" si="0"/>
        <v xml:space="preserve"> </v>
      </c>
      <c r="G7" s="55" t="str">
        <f t="shared" si="1"/>
        <v xml:space="preserve"> </v>
      </c>
      <c r="H7" s="55" t="str">
        <f t="shared" si="2"/>
        <v xml:space="preserve"> </v>
      </c>
    </row>
    <row r="8" spans="1:8">
      <c r="A8" s="51" t="s">
        <v>346</v>
      </c>
      <c r="B8" s="51">
        <v>-1075</v>
      </c>
      <c r="C8" s="51">
        <v>-1173</v>
      </c>
      <c r="D8" s="51">
        <v>98</v>
      </c>
      <c r="E8" s="51"/>
      <c r="F8" s="55">
        <f t="shared" si="0"/>
        <v>1</v>
      </c>
      <c r="G8" s="55">
        <f t="shared" si="1"/>
        <v>1</v>
      </c>
      <c r="H8" s="55">
        <f t="shared" si="2"/>
        <v>1</v>
      </c>
    </row>
    <row r="9" spans="1:8">
      <c r="A9" s="51" t="s">
        <v>347</v>
      </c>
      <c r="B9" s="51">
        <v>-1200</v>
      </c>
      <c r="C9" s="51">
        <v>-1173</v>
      </c>
      <c r="D9" s="51">
        <v>-27</v>
      </c>
      <c r="E9" s="51"/>
      <c r="F9" s="55">
        <f t="shared" si="0"/>
        <v>1</v>
      </c>
      <c r="G9" s="55">
        <f t="shared" si="1"/>
        <v>1</v>
      </c>
      <c r="H9" s="55">
        <f t="shared" si="2"/>
        <v>1</v>
      </c>
    </row>
    <row r="10" spans="1:8">
      <c r="A10" s="51" t="s">
        <v>348</v>
      </c>
      <c r="B10" s="51">
        <v>-771</v>
      </c>
      <c r="C10" s="51">
        <v>-657</v>
      </c>
      <c r="D10" s="51">
        <v>-114</v>
      </c>
      <c r="E10" s="51"/>
      <c r="F10" s="55">
        <f t="shared" si="0"/>
        <v>1</v>
      </c>
      <c r="G10" s="55">
        <f t="shared" si="1"/>
        <v>1</v>
      </c>
      <c r="H10" s="55" t="str">
        <f t="shared" si="2"/>
        <v xml:space="preserve"> </v>
      </c>
    </row>
    <row r="11" spans="1:8">
      <c r="A11" s="51" t="s">
        <v>349</v>
      </c>
      <c r="B11" s="51">
        <v>-900</v>
      </c>
      <c r="C11" s="51">
        <v>-657</v>
      </c>
      <c r="D11" s="51">
        <v>-243</v>
      </c>
      <c r="E11" s="51"/>
      <c r="F11" s="55" t="str">
        <f t="shared" si="0"/>
        <v xml:space="preserve"> </v>
      </c>
      <c r="G11" s="55" t="str">
        <f t="shared" si="1"/>
        <v xml:space="preserve"> </v>
      </c>
      <c r="H11" s="55" t="str">
        <f t="shared" si="2"/>
        <v xml:space="preserve"> </v>
      </c>
    </row>
    <row r="12" spans="1:8">
      <c r="A12" s="51" t="s">
        <v>350</v>
      </c>
      <c r="B12" s="51">
        <v>-664</v>
      </c>
      <c r="C12" s="51">
        <v>-657</v>
      </c>
      <c r="D12" s="51">
        <v>-7</v>
      </c>
      <c r="E12" s="51"/>
      <c r="F12" s="55">
        <f t="shared" si="0"/>
        <v>1</v>
      </c>
      <c r="G12" s="55">
        <f t="shared" si="1"/>
        <v>1</v>
      </c>
      <c r="H12" s="55">
        <f t="shared" si="2"/>
        <v>1</v>
      </c>
    </row>
    <row r="13" spans="1:8">
      <c r="A13" s="51" t="s">
        <v>351</v>
      </c>
      <c r="B13" s="51">
        <v>-256</v>
      </c>
      <c r="C13" s="51">
        <v>-141</v>
      </c>
      <c r="D13" s="51">
        <v>-115</v>
      </c>
      <c r="E13" s="51"/>
      <c r="F13" s="55">
        <f t="shared" si="0"/>
        <v>1</v>
      </c>
      <c r="G13" s="55">
        <f t="shared" si="1"/>
        <v>1</v>
      </c>
      <c r="H13" s="55" t="str">
        <f t="shared" si="2"/>
        <v xml:space="preserve"> </v>
      </c>
    </row>
    <row r="14" spans="1:8">
      <c r="A14" s="51" t="s">
        <v>352</v>
      </c>
      <c r="B14" s="51">
        <v>-400</v>
      </c>
      <c r="C14" s="51">
        <v>-141</v>
      </c>
      <c r="D14" s="51">
        <v>-259</v>
      </c>
      <c r="E14" s="51"/>
      <c r="F14" s="55" t="str">
        <f t="shared" si="0"/>
        <v xml:space="preserve"> </v>
      </c>
      <c r="G14" s="55" t="str">
        <f t="shared" si="1"/>
        <v xml:space="preserve"> </v>
      </c>
      <c r="H14" s="55" t="str">
        <f t="shared" si="2"/>
        <v xml:space="preserve"> </v>
      </c>
    </row>
    <row r="15" spans="1:8">
      <c r="A15" s="51" t="s">
        <v>353</v>
      </c>
      <c r="B15" s="51">
        <v>-30</v>
      </c>
      <c r="C15" s="51">
        <v>-141</v>
      </c>
      <c r="D15" s="51">
        <v>111</v>
      </c>
      <c r="E15" s="51"/>
      <c r="F15" s="55">
        <f t="shared" si="0"/>
        <v>1</v>
      </c>
      <c r="G15" s="55">
        <f t="shared" si="1"/>
        <v>1</v>
      </c>
      <c r="H15" s="55" t="str">
        <f t="shared" si="2"/>
        <v xml:space="preserve"> </v>
      </c>
    </row>
    <row r="16" spans="1:8">
      <c r="A16" s="51" t="s">
        <v>354</v>
      </c>
      <c r="B16" s="51">
        <v>-146</v>
      </c>
      <c r="C16" s="51">
        <v>-141</v>
      </c>
      <c r="D16" s="51">
        <v>-5</v>
      </c>
      <c r="E16" s="51"/>
      <c r="F16" s="55">
        <f t="shared" si="0"/>
        <v>1</v>
      </c>
      <c r="G16" s="55">
        <f t="shared" si="1"/>
        <v>1</v>
      </c>
      <c r="H16" s="55">
        <f t="shared" si="2"/>
        <v>1</v>
      </c>
    </row>
    <row r="17" spans="1:8">
      <c r="A17" s="51" t="s">
        <v>355</v>
      </c>
      <c r="B17" s="51">
        <v>-31</v>
      </c>
      <c r="C17" s="51">
        <v>-141</v>
      </c>
      <c r="D17" s="51">
        <v>110</v>
      </c>
      <c r="E17" s="51"/>
      <c r="F17" s="55">
        <f t="shared" si="0"/>
        <v>1</v>
      </c>
      <c r="G17" s="55">
        <f t="shared" si="1"/>
        <v>1</v>
      </c>
      <c r="H17" s="55" t="str">
        <f t="shared" si="2"/>
        <v xml:space="preserve"> </v>
      </c>
    </row>
    <row r="18" spans="1:8">
      <c r="A18" s="51" t="s">
        <v>356</v>
      </c>
      <c r="B18" s="51">
        <v>220</v>
      </c>
      <c r="C18" s="51">
        <v>374</v>
      </c>
      <c r="D18" s="51">
        <v>-154</v>
      </c>
      <c r="E18" s="51"/>
      <c r="F18" s="55" t="str">
        <f t="shared" si="0"/>
        <v xml:space="preserve"> </v>
      </c>
      <c r="G18" s="55" t="str">
        <f t="shared" si="1"/>
        <v xml:space="preserve"> </v>
      </c>
      <c r="H18" s="55" t="str">
        <f t="shared" si="2"/>
        <v xml:space="preserve"> </v>
      </c>
    </row>
    <row r="19" spans="1:8">
      <c r="A19" s="51" t="s">
        <v>357</v>
      </c>
      <c r="B19" s="51">
        <v>410</v>
      </c>
      <c r="C19" s="51">
        <v>374</v>
      </c>
      <c r="D19" s="51">
        <v>36</v>
      </c>
      <c r="E19" s="51"/>
      <c r="F19" s="55">
        <f t="shared" si="0"/>
        <v>1</v>
      </c>
      <c r="G19" s="55">
        <f t="shared" si="1"/>
        <v>1</v>
      </c>
      <c r="H19" s="55">
        <f t="shared" si="2"/>
        <v>1</v>
      </c>
    </row>
    <row r="20" spans="1:8">
      <c r="A20" s="51" t="s">
        <v>358</v>
      </c>
      <c r="B20" s="51">
        <v>907</v>
      </c>
      <c r="C20" s="51">
        <v>890</v>
      </c>
      <c r="D20" s="51">
        <v>17</v>
      </c>
      <c r="E20" s="51"/>
      <c r="F20" s="55">
        <f t="shared" si="0"/>
        <v>1</v>
      </c>
      <c r="G20" s="55">
        <f t="shared" si="1"/>
        <v>1</v>
      </c>
      <c r="H20" s="55">
        <f t="shared" si="2"/>
        <v>1</v>
      </c>
    </row>
    <row r="21" spans="1:8">
      <c r="A21" s="51" t="s">
        <v>359</v>
      </c>
      <c r="B21" s="51">
        <v>800</v>
      </c>
      <c r="C21" s="51">
        <v>890</v>
      </c>
      <c r="D21" s="51">
        <v>-90</v>
      </c>
      <c r="E21" s="51"/>
      <c r="F21" s="55">
        <f t="shared" si="0"/>
        <v>1</v>
      </c>
      <c r="G21" s="55">
        <f t="shared" si="1"/>
        <v>1</v>
      </c>
      <c r="H21" s="55" t="str">
        <f t="shared" si="2"/>
        <v xml:space="preserve"> </v>
      </c>
    </row>
    <row r="22" spans="1:8">
      <c r="A22" s="51" t="s">
        <v>360</v>
      </c>
      <c r="B22" s="51">
        <v>900</v>
      </c>
      <c r="C22" s="51">
        <v>890</v>
      </c>
      <c r="D22" s="51">
        <v>10</v>
      </c>
      <c r="E22" s="51"/>
      <c r="F22" s="55">
        <f t="shared" si="0"/>
        <v>1</v>
      </c>
      <c r="G22" s="55">
        <f t="shared" si="1"/>
        <v>1</v>
      </c>
      <c r="H22" s="55">
        <f t="shared" si="2"/>
        <v>1</v>
      </c>
    </row>
    <row r="23" spans="1:8">
      <c r="A23" s="51" t="s">
        <v>361</v>
      </c>
      <c r="B23" s="51">
        <v>867</v>
      </c>
      <c r="C23" s="51">
        <v>890</v>
      </c>
      <c r="D23" s="51">
        <v>-23</v>
      </c>
      <c r="E23" s="51"/>
      <c r="F23" s="55">
        <f t="shared" si="0"/>
        <v>1</v>
      </c>
      <c r="G23" s="55">
        <f t="shared" si="1"/>
        <v>1</v>
      </c>
      <c r="H23" s="55">
        <f t="shared" si="2"/>
        <v>1</v>
      </c>
    </row>
    <row r="24" spans="1:8">
      <c r="A24" s="51" t="s">
        <v>362</v>
      </c>
      <c r="B24" s="51">
        <v>1271</v>
      </c>
      <c r="C24" s="51">
        <v>1405</v>
      </c>
      <c r="D24" s="51">
        <v>-134</v>
      </c>
      <c r="E24" s="51"/>
      <c r="F24" s="55">
        <f t="shared" si="0"/>
        <v>1</v>
      </c>
      <c r="G24" s="55">
        <f t="shared" si="1"/>
        <v>1</v>
      </c>
      <c r="H24" s="55" t="str">
        <f t="shared" si="2"/>
        <v xml:space="preserve"> </v>
      </c>
    </row>
    <row r="25" spans="1:8">
      <c r="A25" s="51" t="s">
        <v>363</v>
      </c>
      <c r="B25" s="51">
        <v>1519</v>
      </c>
      <c r="C25" s="51">
        <v>1405</v>
      </c>
      <c r="D25" s="51">
        <v>114</v>
      </c>
      <c r="E25" s="51"/>
      <c r="F25" s="55">
        <f t="shared" si="0"/>
        <v>1</v>
      </c>
      <c r="G25" s="55">
        <f t="shared" si="1"/>
        <v>1</v>
      </c>
      <c r="H25" s="55" t="str">
        <f t="shared" si="2"/>
        <v xml:space="preserve"> </v>
      </c>
    </row>
    <row r="26" spans="1:8">
      <c r="A26" s="51" t="s">
        <v>364</v>
      </c>
      <c r="B26" s="51">
        <v>1453</v>
      </c>
      <c r="C26" s="51">
        <v>1405</v>
      </c>
      <c r="D26" s="51">
        <v>48</v>
      </c>
      <c r="E26" s="51"/>
      <c r="F26" s="55">
        <f t="shared" si="0"/>
        <v>1</v>
      </c>
      <c r="G26" s="55">
        <f t="shared" si="1"/>
        <v>1</v>
      </c>
      <c r="H26" s="55">
        <f t="shared" si="2"/>
        <v>1</v>
      </c>
    </row>
    <row r="27" spans="1:8">
      <c r="A27" s="51" t="s">
        <v>365</v>
      </c>
      <c r="B27" s="51">
        <v>1479</v>
      </c>
      <c r="C27" s="51">
        <v>1405</v>
      </c>
      <c r="D27" s="51">
        <v>74</v>
      </c>
      <c r="E27" s="51"/>
      <c r="F27" s="55">
        <f t="shared" si="0"/>
        <v>1</v>
      </c>
      <c r="G27" s="55">
        <f t="shared" si="1"/>
        <v>1</v>
      </c>
      <c r="H27" s="55">
        <f t="shared" si="2"/>
        <v>1</v>
      </c>
    </row>
    <row r="28" spans="1:8">
      <c r="A28" s="51" t="s">
        <v>366</v>
      </c>
      <c r="B28" s="51">
        <v>1911</v>
      </c>
      <c r="C28" s="51">
        <v>1921</v>
      </c>
      <c r="D28" s="51">
        <v>-10</v>
      </c>
      <c r="E28" s="51"/>
      <c r="F28" s="55">
        <f t="shared" si="0"/>
        <v>1</v>
      </c>
      <c r="G28" s="55">
        <f t="shared" si="1"/>
        <v>1</v>
      </c>
      <c r="H28" s="55">
        <f t="shared" si="2"/>
        <v>1</v>
      </c>
    </row>
    <row r="29" spans="1:8">
      <c r="A29" s="51" t="s">
        <v>367</v>
      </c>
      <c r="B29" s="51">
        <v>1923</v>
      </c>
      <c r="C29" s="51">
        <v>1921</v>
      </c>
      <c r="D29" s="51">
        <v>2</v>
      </c>
      <c r="E29" s="51"/>
      <c r="F29" s="55">
        <f t="shared" si="0"/>
        <v>1</v>
      </c>
      <c r="G29" s="55">
        <f t="shared" si="1"/>
        <v>1</v>
      </c>
      <c r="H29" s="55">
        <f t="shared" si="2"/>
        <v>1</v>
      </c>
    </row>
    <row r="30" spans="1:8">
      <c r="A30" s="51" t="s">
        <v>368</v>
      </c>
      <c r="B30" s="51">
        <v>1978</v>
      </c>
      <c r="C30" s="51">
        <v>1921</v>
      </c>
      <c r="D30" s="51">
        <v>57</v>
      </c>
      <c r="E30" s="51"/>
      <c r="F30" s="55">
        <f t="shared" si="0"/>
        <v>1</v>
      </c>
      <c r="G30" s="55">
        <f t="shared" si="1"/>
        <v>1</v>
      </c>
      <c r="H30" s="55">
        <f t="shared" si="2"/>
        <v>1</v>
      </c>
    </row>
    <row r="31" spans="1:8" s="58" customFormat="1" ht="3.75" customHeight="1"/>
    <row r="32" spans="1:8">
      <c r="A32" s="51"/>
      <c r="B32" s="51"/>
      <c r="C32" s="54" t="s">
        <v>369</v>
      </c>
      <c r="D32" s="53">
        <v>-4.0344827586206895</v>
      </c>
      <c r="E32" s="51"/>
      <c r="F32" s="51"/>
      <c r="G32" s="51"/>
      <c r="H32" s="51"/>
    </row>
    <row r="33" spans="3:8">
      <c r="C33" s="54" t="s">
        <v>370</v>
      </c>
      <c r="D33" s="53">
        <f>COUNT(D2:D30)</f>
        <v>29</v>
      </c>
      <c r="E33" s="53"/>
      <c r="F33" s="53">
        <f t="shared" ref="F33:H33" si="3">COUNT(F2:F30)</f>
        <v>25</v>
      </c>
      <c r="G33" s="53">
        <f t="shared" si="3"/>
        <v>25</v>
      </c>
      <c r="H33" s="53">
        <f t="shared" si="3"/>
        <v>18</v>
      </c>
    </row>
    <row r="34" spans="3:8">
      <c r="C34" s="54"/>
      <c r="D34" s="53"/>
      <c r="E34" s="51"/>
      <c r="F34" s="51"/>
      <c r="G34" s="51"/>
      <c r="H34" s="51"/>
    </row>
    <row r="35" spans="3:8">
      <c r="C35" s="54"/>
      <c r="D35" s="51"/>
      <c r="E35" s="51"/>
      <c r="F35" s="55"/>
      <c r="G35" s="55"/>
      <c r="H35" s="55"/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H80"/>
  <sheetViews>
    <sheetView workbookViewId="0"/>
  </sheetViews>
  <sheetFormatPr defaultRowHeight="15"/>
  <cols>
    <col min="1" max="1" width="28.7109375" customWidth="1"/>
    <col min="2" max="2" width="52.140625" customWidth="1"/>
  </cols>
  <sheetData>
    <row r="2" spans="1:2">
      <c r="A2" s="65"/>
    </row>
    <row r="3" spans="1:2" ht="16.5" thickBot="1">
      <c r="A3" s="83" t="s">
        <v>376</v>
      </c>
    </row>
    <row r="4" spans="1:2" ht="16.5" thickTop="1" thickBot="1">
      <c r="A4" s="66" t="s">
        <v>377</v>
      </c>
      <c r="B4" s="68" t="s">
        <v>378</v>
      </c>
    </row>
    <row r="5" spans="1:2" ht="3" customHeight="1" thickBot="1">
      <c r="A5" s="69"/>
      <c r="B5" s="71"/>
    </row>
    <row r="6" spans="1:2" ht="15.75" thickBot="1">
      <c r="A6" s="72" t="s">
        <v>379</v>
      </c>
      <c r="B6" s="73"/>
    </row>
    <row r="7" spans="1:2" ht="15.75" thickBot="1">
      <c r="A7" s="74" t="s">
        <v>380</v>
      </c>
      <c r="B7" s="75" t="s">
        <v>381</v>
      </c>
    </row>
    <row r="8" spans="1:2" ht="15.75" thickBot="1">
      <c r="A8" s="74" t="s">
        <v>382</v>
      </c>
      <c r="B8" s="76" t="s">
        <v>383</v>
      </c>
    </row>
    <row r="9" spans="1:2" ht="15.75" thickBot="1">
      <c r="A9" s="74" t="s">
        <v>384</v>
      </c>
      <c r="B9" s="75" t="s">
        <v>385</v>
      </c>
    </row>
    <row r="10" spans="1:2" ht="3" customHeight="1" thickBot="1">
      <c r="A10" s="77"/>
      <c r="B10" s="78"/>
    </row>
    <row r="11" spans="1:2" ht="15.75" thickBot="1">
      <c r="A11" s="72" t="s">
        <v>386</v>
      </c>
      <c r="B11" s="73"/>
    </row>
    <row r="12" spans="1:2" ht="15.75" thickBot="1">
      <c r="A12" s="74" t="s">
        <v>387</v>
      </c>
      <c r="B12" s="75" t="s">
        <v>388</v>
      </c>
    </row>
    <row r="13" spans="1:2" ht="15.75" thickBot="1">
      <c r="A13" s="74" t="s">
        <v>389</v>
      </c>
      <c r="B13" s="75" t="s">
        <v>390</v>
      </c>
    </row>
    <row r="14" spans="1:2" ht="15.75" thickBot="1">
      <c r="A14" s="74" t="s">
        <v>391</v>
      </c>
      <c r="B14" s="82">
        <v>600</v>
      </c>
    </row>
    <row r="15" spans="1:2" ht="15.75" thickBot="1">
      <c r="A15" s="74" t="s">
        <v>392</v>
      </c>
      <c r="B15" s="75" t="s">
        <v>393</v>
      </c>
    </row>
    <row r="16" spans="1:2" ht="15.75" thickBot="1">
      <c r="A16" s="74" t="s">
        <v>394</v>
      </c>
      <c r="B16" s="75" t="s">
        <v>395</v>
      </c>
    </row>
    <row r="17" spans="1:8" ht="15.75" thickBot="1">
      <c r="A17" s="79" t="s">
        <v>396</v>
      </c>
      <c r="B17" s="81" t="s">
        <v>397</v>
      </c>
    </row>
    <row r="18" spans="1:8" ht="15.75" thickTop="1">
      <c r="A18" s="65"/>
    </row>
    <row r="19" spans="1:8">
      <c r="B19" s="65"/>
    </row>
    <row r="20" spans="1:8" ht="16.5" thickBot="1">
      <c r="B20" s="83" t="s">
        <v>398</v>
      </c>
    </row>
    <row r="21" spans="1:8" ht="16.5" thickTop="1" thickBot="1">
      <c r="B21" s="66" t="s">
        <v>399</v>
      </c>
      <c r="C21" s="84" t="s">
        <v>400</v>
      </c>
      <c r="D21" s="85" t="s">
        <v>401</v>
      </c>
      <c r="E21" s="85"/>
      <c r="F21" s="85"/>
      <c r="G21" s="85"/>
      <c r="H21" s="67"/>
    </row>
    <row r="22" spans="1:8" ht="3" customHeight="1" thickBot="1">
      <c r="B22" s="69"/>
      <c r="C22" s="86"/>
      <c r="D22" s="87"/>
      <c r="E22" s="87"/>
      <c r="F22" s="87"/>
      <c r="G22" s="87"/>
      <c r="H22" s="70"/>
    </row>
    <row r="23" spans="1:8" ht="15.75" thickBot="1">
      <c r="B23" s="72" t="s">
        <v>402</v>
      </c>
      <c r="C23" s="88" t="s">
        <v>403</v>
      </c>
      <c r="D23" s="89" t="s">
        <v>404</v>
      </c>
      <c r="E23" s="89"/>
      <c r="F23" s="89"/>
      <c r="G23" s="89"/>
      <c r="H23" s="73"/>
    </row>
    <row r="24" spans="1:8" ht="3" customHeight="1" thickBot="1">
      <c r="B24" s="77"/>
      <c r="C24" s="86"/>
      <c r="D24" s="87"/>
      <c r="E24" s="87"/>
      <c r="F24" s="87"/>
      <c r="G24" s="87"/>
      <c r="H24" s="70"/>
    </row>
    <row r="25" spans="1:8" ht="15.75" thickBot="1">
      <c r="B25" s="74" t="s">
        <v>405</v>
      </c>
      <c r="C25" s="90" t="s">
        <v>406</v>
      </c>
      <c r="D25" s="91" t="s">
        <v>407</v>
      </c>
      <c r="E25" s="92"/>
      <c r="F25" s="92"/>
      <c r="G25" s="92"/>
      <c r="H25" s="73"/>
    </row>
    <row r="26" spans="1:8" ht="15.75" thickBot="1">
      <c r="B26" s="74" t="s">
        <v>408</v>
      </c>
      <c r="C26" s="90" t="s">
        <v>409</v>
      </c>
      <c r="D26" s="91" t="s">
        <v>409</v>
      </c>
      <c r="E26" s="92"/>
      <c r="F26" s="92"/>
      <c r="G26" s="92"/>
      <c r="H26" s="73"/>
    </row>
    <row r="27" spans="1:8" ht="15.75" thickBot="1">
      <c r="B27" s="74" t="s">
        <v>410</v>
      </c>
      <c r="C27" s="90" t="s">
        <v>411</v>
      </c>
      <c r="D27" s="91" t="s">
        <v>411</v>
      </c>
      <c r="E27" s="92"/>
      <c r="F27" s="92"/>
      <c r="G27" s="92"/>
      <c r="H27" s="73"/>
    </row>
    <row r="28" spans="1:8" ht="15.75" thickBot="1">
      <c r="B28" s="74" t="s">
        <v>412</v>
      </c>
      <c r="C28" s="90" t="s">
        <v>413</v>
      </c>
      <c r="D28" s="91" t="s">
        <v>413</v>
      </c>
      <c r="E28" s="92"/>
      <c r="F28" s="92"/>
      <c r="G28" s="92"/>
      <c r="H28" s="73"/>
    </row>
    <row r="29" spans="1:8" ht="15.75" thickBot="1">
      <c r="B29" s="74" t="s">
        <v>414</v>
      </c>
      <c r="C29" s="90">
        <v>0</v>
      </c>
      <c r="D29" s="91">
        <v>0</v>
      </c>
      <c r="E29" s="92"/>
      <c r="F29" s="92"/>
      <c r="G29" s="92"/>
      <c r="H29" s="73"/>
    </row>
    <row r="30" spans="1:8" ht="15.75" thickBot="1">
      <c r="B30" s="74" t="s">
        <v>415</v>
      </c>
      <c r="C30" s="90" t="s">
        <v>416</v>
      </c>
      <c r="D30" s="92" t="s">
        <v>417</v>
      </c>
      <c r="E30" s="92"/>
      <c r="F30" s="92"/>
      <c r="G30" s="92"/>
      <c r="H30" s="73"/>
    </row>
    <row r="31" spans="1:8" ht="15.75" thickBot="1">
      <c r="B31" s="74" t="s">
        <v>418</v>
      </c>
      <c r="C31" s="90">
        <v>1663</v>
      </c>
      <c r="D31" s="92">
        <v>1261</v>
      </c>
      <c r="E31" s="92"/>
      <c r="F31" s="92"/>
      <c r="G31" s="92"/>
      <c r="H31" s="73"/>
    </row>
    <row r="32" spans="1:8" ht="3" customHeight="1" thickBot="1">
      <c r="B32" s="77"/>
      <c r="C32" s="86"/>
      <c r="D32" s="93"/>
      <c r="E32" s="93"/>
      <c r="F32" s="93"/>
      <c r="G32" s="93"/>
      <c r="H32" s="70"/>
    </row>
    <row r="33" spans="2:8" ht="15.75" thickBot="1">
      <c r="B33" s="72" t="s">
        <v>419</v>
      </c>
      <c r="C33" s="88" t="s">
        <v>403</v>
      </c>
      <c r="D33" s="89" t="s">
        <v>404</v>
      </c>
      <c r="E33" s="89"/>
      <c r="F33" s="89"/>
      <c r="G33" s="89"/>
      <c r="H33" s="73"/>
    </row>
    <row r="34" spans="2:8" ht="3" customHeight="1" thickBot="1">
      <c r="B34" s="77"/>
      <c r="C34" s="86"/>
      <c r="D34" s="87"/>
      <c r="E34" s="87"/>
      <c r="F34" s="87"/>
      <c r="G34" s="87"/>
      <c r="H34" s="70"/>
    </row>
    <row r="35" spans="2:8" ht="15.75" thickBot="1">
      <c r="B35" s="74" t="s">
        <v>420</v>
      </c>
      <c r="C35" s="90">
        <v>84</v>
      </c>
      <c r="D35" s="92">
        <v>28</v>
      </c>
      <c r="E35" s="92"/>
      <c r="F35" s="92"/>
      <c r="G35" s="92"/>
      <c r="H35" s="73"/>
    </row>
    <row r="36" spans="2:8" ht="15.75" thickBot="1">
      <c r="B36" s="74" t="s">
        <v>421</v>
      </c>
      <c r="C36" s="90">
        <v>9</v>
      </c>
      <c r="D36" s="92">
        <v>3</v>
      </c>
      <c r="E36" s="92"/>
      <c r="F36" s="92"/>
      <c r="G36" s="92"/>
      <c r="H36" s="73"/>
    </row>
    <row r="37" spans="2:8" ht="3" customHeight="1" thickBot="1">
      <c r="B37" s="77"/>
      <c r="C37" s="86"/>
      <c r="D37" s="93"/>
      <c r="E37" s="93"/>
      <c r="F37" s="93"/>
      <c r="G37" s="93"/>
      <c r="H37" s="70"/>
    </row>
    <row r="38" spans="2:8" ht="15.75" thickBot="1">
      <c r="B38" s="74" t="s">
        <v>422</v>
      </c>
      <c r="C38" s="90">
        <v>-218</v>
      </c>
      <c r="D38" s="92">
        <v>-148.9</v>
      </c>
      <c r="E38" s="92"/>
      <c r="F38" s="92"/>
      <c r="G38" s="92"/>
      <c r="H38" s="73"/>
    </row>
    <row r="39" spans="2:8" ht="15.75" thickBot="1">
      <c r="B39" s="74" t="s">
        <v>423</v>
      </c>
      <c r="C39" s="90">
        <v>-61.4</v>
      </c>
      <c r="D39" s="92">
        <v>-84.8</v>
      </c>
      <c r="E39" s="92"/>
      <c r="F39" s="92"/>
      <c r="G39" s="92"/>
      <c r="H39" s="73"/>
    </row>
    <row r="40" spans="2:8" ht="15.75" thickBot="1">
      <c r="B40" s="74" t="s">
        <v>424</v>
      </c>
      <c r="C40" s="90">
        <v>0.5</v>
      </c>
      <c r="D40" s="92">
        <v>-21.9</v>
      </c>
      <c r="E40" s="92"/>
      <c r="F40" s="92"/>
      <c r="G40" s="92"/>
      <c r="H40" s="73"/>
    </row>
    <row r="41" spans="2:8" ht="15.75" thickBot="1">
      <c r="B41" s="74" t="s">
        <v>425</v>
      </c>
      <c r="C41" s="90">
        <v>82.1</v>
      </c>
      <c r="D41" s="92">
        <v>70</v>
      </c>
      <c r="E41" s="92"/>
      <c r="F41" s="92"/>
      <c r="G41" s="92"/>
      <c r="H41" s="73"/>
    </row>
    <row r="42" spans="2:8" ht="15.75" thickBot="1">
      <c r="B42" s="74" t="s">
        <v>426</v>
      </c>
      <c r="C42" s="90">
        <v>212.6</v>
      </c>
      <c r="D42" s="92">
        <v>221.4</v>
      </c>
      <c r="E42" s="92"/>
      <c r="F42" s="92"/>
      <c r="G42" s="92"/>
      <c r="H42" s="73"/>
    </row>
    <row r="43" spans="2:8" ht="15.75" thickBot="1">
      <c r="B43" s="74" t="s">
        <v>427</v>
      </c>
      <c r="C43" s="90">
        <v>5</v>
      </c>
      <c r="D43" s="92">
        <v>2.6</v>
      </c>
      <c r="E43" s="92"/>
      <c r="F43" s="92"/>
      <c r="G43" s="92"/>
      <c r="H43" s="73"/>
    </row>
    <row r="44" spans="2:8" ht="3" customHeight="1" thickBot="1">
      <c r="B44" s="77"/>
      <c r="C44" s="86"/>
      <c r="D44" s="93"/>
      <c r="E44" s="93"/>
      <c r="F44" s="93"/>
      <c r="G44" s="93"/>
      <c r="H44" s="70"/>
    </row>
    <row r="45" spans="2:8" ht="15.75" thickBot="1">
      <c r="B45" s="74" t="s">
        <v>428</v>
      </c>
      <c r="C45" s="90">
        <v>10.801</v>
      </c>
      <c r="D45" s="92">
        <v>20.988</v>
      </c>
      <c r="E45" s="92"/>
      <c r="F45" s="92"/>
      <c r="G45" s="92"/>
      <c r="H45" s="73"/>
    </row>
    <row r="46" spans="2:8" ht="15.75" thickBot="1">
      <c r="B46" s="74" t="s">
        <v>429</v>
      </c>
      <c r="C46" s="90">
        <v>-16.524000000000001</v>
      </c>
      <c r="D46" s="92">
        <v>-40.506999999999998</v>
      </c>
      <c r="E46" s="92"/>
      <c r="F46" s="92"/>
      <c r="G46" s="92"/>
      <c r="H46" s="73"/>
    </row>
    <row r="47" spans="2:8" ht="15.75" thickBot="1">
      <c r="B47" s="74" t="s">
        <v>430</v>
      </c>
      <c r="C47" s="90">
        <v>26.44</v>
      </c>
      <c r="D47" s="92">
        <v>45.622</v>
      </c>
      <c r="E47" s="92"/>
      <c r="F47" s="92"/>
      <c r="G47" s="92"/>
      <c r="H47" s="73"/>
    </row>
    <row r="48" spans="2:8" ht="15.75" thickBot="1">
      <c r="B48" s="74" t="s">
        <v>431</v>
      </c>
      <c r="C48" s="90">
        <v>9798.8439999999991</v>
      </c>
      <c r="D48" s="92">
        <v>12334.11</v>
      </c>
      <c r="E48" s="92"/>
      <c r="F48" s="92"/>
      <c r="G48" s="92"/>
      <c r="H48" s="73"/>
    </row>
    <row r="49" spans="2:8" ht="15.75" thickBot="1">
      <c r="B49" s="74" t="s">
        <v>432</v>
      </c>
      <c r="C49" s="90">
        <v>98.989000000000004</v>
      </c>
      <c r="D49" s="92">
        <v>111.059</v>
      </c>
      <c r="E49" s="92"/>
      <c r="F49" s="92"/>
      <c r="G49" s="92"/>
      <c r="H49" s="73"/>
    </row>
    <row r="50" spans="2:8" ht="3" customHeight="1" thickBot="1">
      <c r="B50" s="77"/>
      <c r="C50" s="86"/>
      <c r="D50" s="93"/>
      <c r="E50" s="93"/>
      <c r="F50" s="93"/>
      <c r="G50" s="93"/>
      <c r="H50" s="70"/>
    </row>
    <row r="51" spans="2:8" ht="15.75" thickBot="1">
      <c r="B51" s="74" t="s">
        <v>433</v>
      </c>
      <c r="C51" s="90">
        <v>-0.05</v>
      </c>
      <c r="D51" s="92">
        <v>0.55000000000000004</v>
      </c>
      <c r="E51" s="92"/>
      <c r="F51" s="92"/>
      <c r="G51" s="92"/>
      <c r="H51" s="73"/>
    </row>
    <row r="52" spans="2:8" ht="15.75" thickBot="1">
      <c r="B52" s="79" t="s">
        <v>434</v>
      </c>
      <c r="C52" s="94">
        <v>-0.82</v>
      </c>
      <c r="D52" s="95">
        <v>-0.85</v>
      </c>
      <c r="E52" s="95"/>
      <c r="F52" s="95"/>
      <c r="G52" s="95"/>
      <c r="H52" s="80"/>
    </row>
    <row r="53" spans="2:8" ht="15.75" thickTop="1">
      <c r="B53" s="65"/>
    </row>
    <row r="54" spans="2:8">
      <c r="B54" s="65"/>
    </row>
    <row r="55" spans="2:8" ht="16.5" thickBot="1">
      <c r="B55" s="83" t="s">
        <v>435</v>
      </c>
    </row>
    <row r="56" spans="2:8" ht="16.5" thickTop="1" thickBot="1">
      <c r="B56" s="66" t="s">
        <v>399</v>
      </c>
      <c r="C56" s="84" t="s">
        <v>400</v>
      </c>
      <c r="D56" s="85" t="s">
        <v>436</v>
      </c>
      <c r="E56" s="96"/>
      <c r="F56" s="96"/>
      <c r="G56" s="96"/>
      <c r="H56" s="67"/>
    </row>
    <row r="57" spans="2:8" ht="3" customHeight="1" thickBot="1">
      <c r="B57" s="69"/>
      <c r="C57" s="86"/>
      <c r="D57" s="97"/>
      <c r="E57" s="97"/>
      <c r="F57" s="97"/>
      <c r="G57" s="97"/>
      <c r="H57" s="70"/>
    </row>
    <row r="58" spans="2:8" ht="15.75" thickBot="1">
      <c r="B58" s="72" t="s">
        <v>437</v>
      </c>
      <c r="C58" s="88" t="s">
        <v>403</v>
      </c>
      <c r="D58" s="89" t="s">
        <v>404</v>
      </c>
      <c r="E58" s="98"/>
      <c r="F58" s="98"/>
      <c r="G58" s="98"/>
      <c r="H58" s="73"/>
    </row>
    <row r="59" spans="2:8" ht="3" customHeight="1" thickBot="1">
      <c r="B59" s="77"/>
      <c r="C59" s="86"/>
      <c r="D59" s="93"/>
      <c r="E59" s="93"/>
      <c r="F59" s="93"/>
      <c r="G59" s="93"/>
      <c r="H59" s="70"/>
    </row>
    <row r="60" spans="2:8" ht="15.75" thickBot="1">
      <c r="B60" s="74" t="s">
        <v>438</v>
      </c>
      <c r="C60" s="99">
        <v>0.999</v>
      </c>
      <c r="D60" s="100">
        <v>0.99</v>
      </c>
      <c r="E60" s="92"/>
      <c r="F60" s="92"/>
      <c r="G60" s="92"/>
      <c r="H60" s="73"/>
    </row>
    <row r="61" spans="2:8" ht="18.75" thickBot="1">
      <c r="B61" s="74" t="s">
        <v>439</v>
      </c>
      <c r="C61" s="90">
        <v>0.3967</v>
      </c>
      <c r="D61" s="92">
        <v>0.2087</v>
      </c>
      <c r="E61" s="92"/>
      <c r="F61" s="92"/>
      <c r="G61" s="92"/>
      <c r="H61" s="73"/>
    </row>
    <row r="62" spans="2:8" ht="3" customHeight="1" thickBot="1">
      <c r="B62" s="77"/>
      <c r="C62" s="86"/>
      <c r="D62" s="93"/>
      <c r="E62" s="93"/>
      <c r="F62" s="93"/>
      <c r="G62" s="93"/>
      <c r="H62" s="70"/>
    </row>
    <row r="63" spans="2:8" ht="15.75" thickBot="1">
      <c r="B63" s="72" t="s">
        <v>440</v>
      </c>
      <c r="C63" s="101"/>
      <c r="D63" s="92"/>
      <c r="E63" s="92"/>
      <c r="F63" s="92"/>
      <c r="G63" s="92"/>
      <c r="H63" s="73"/>
    </row>
    <row r="64" spans="2:8" ht="3" customHeight="1" thickBot="1">
      <c r="B64" s="77"/>
      <c r="C64" s="86"/>
      <c r="D64" s="93"/>
      <c r="E64" s="93"/>
      <c r="F64" s="93"/>
      <c r="G64" s="93"/>
      <c r="H64" s="70"/>
    </row>
    <row r="65" spans="2:8" ht="15.75" thickBot="1">
      <c r="B65" s="74" t="s">
        <v>441</v>
      </c>
      <c r="C65" s="90" t="s">
        <v>442</v>
      </c>
      <c r="D65" s="92" t="s">
        <v>443</v>
      </c>
      <c r="E65" s="92"/>
      <c r="F65" s="92"/>
      <c r="G65" s="92"/>
      <c r="H65" s="73"/>
    </row>
    <row r="66" spans="2:8" ht="15.75" thickBot="1">
      <c r="B66" s="74" t="s">
        <v>444</v>
      </c>
      <c r="C66" s="90">
        <v>0</v>
      </c>
      <c r="D66" s="92">
        <v>0.41935</v>
      </c>
      <c r="E66" s="92"/>
      <c r="F66" s="92"/>
      <c r="G66" s="92"/>
      <c r="H66" s="73"/>
    </row>
    <row r="67" spans="2:8" ht="15.75" thickBot="1">
      <c r="B67" s="74" t="s">
        <v>445</v>
      </c>
      <c r="C67" s="90" t="s">
        <v>446</v>
      </c>
      <c r="D67" s="92" t="s">
        <v>447</v>
      </c>
      <c r="E67" s="92"/>
      <c r="F67" s="92"/>
      <c r="G67" s="92"/>
      <c r="H67" s="73"/>
    </row>
    <row r="68" spans="2:8" ht="3" customHeight="1" thickBot="1">
      <c r="B68" s="77"/>
      <c r="C68" s="86"/>
      <c r="D68" s="93"/>
      <c r="E68" s="93"/>
      <c r="F68" s="93"/>
      <c r="G68" s="93"/>
      <c r="H68" s="70"/>
    </row>
    <row r="69" spans="2:8" ht="15.75" thickBot="1">
      <c r="B69" s="72" t="s">
        <v>448</v>
      </c>
      <c r="C69" s="101"/>
      <c r="D69" s="92"/>
      <c r="E69" s="92"/>
      <c r="F69" s="92"/>
      <c r="G69" s="92"/>
      <c r="H69" s="73"/>
    </row>
    <row r="70" spans="2:8" ht="3" customHeight="1" thickBot="1">
      <c r="B70" s="77"/>
      <c r="C70" s="86"/>
      <c r="D70" s="93"/>
      <c r="E70" s="93"/>
      <c r="F70" s="93"/>
      <c r="G70" s="93"/>
      <c r="H70" s="70"/>
    </row>
    <row r="71" spans="2:8" ht="15.75" thickBot="1">
      <c r="B71" s="74" t="s">
        <v>441</v>
      </c>
      <c r="C71" s="90" t="s">
        <v>449</v>
      </c>
      <c r="D71" s="92" t="s">
        <v>450</v>
      </c>
      <c r="E71" s="92"/>
      <c r="F71" s="92"/>
      <c r="G71" s="92"/>
      <c r="H71" s="73"/>
    </row>
    <row r="72" spans="2:8" ht="15.75" thickBot="1">
      <c r="B72" s="74" t="s">
        <v>451</v>
      </c>
      <c r="C72" s="99">
        <v>0.99990000000000001</v>
      </c>
      <c r="D72" s="100">
        <v>0.75</v>
      </c>
      <c r="E72" s="92"/>
      <c r="F72" s="92"/>
      <c r="G72" s="92"/>
      <c r="H72" s="73"/>
    </row>
    <row r="73" spans="2:8" ht="15.75" thickBot="1">
      <c r="B73" s="74" t="s">
        <v>445</v>
      </c>
      <c r="C73" s="90" t="s">
        <v>446</v>
      </c>
      <c r="D73" s="92" t="s">
        <v>446</v>
      </c>
      <c r="E73" s="92"/>
      <c r="F73" s="92"/>
      <c r="G73" s="92"/>
      <c r="H73" s="73"/>
    </row>
    <row r="74" spans="2:8" ht="3" customHeight="1" thickBot="1">
      <c r="B74" s="77"/>
      <c r="C74" s="86"/>
      <c r="D74" s="93"/>
      <c r="E74" s="93"/>
      <c r="F74" s="93"/>
      <c r="G74" s="93"/>
      <c r="H74" s="70"/>
    </row>
    <row r="75" spans="2:8" ht="15.75" thickBot="1">
      <c r="B75" s="72" t="s">
        <v>452</v>
      </c>
      <c r="C75" s="88" t="s">
        <v>403</v>
      </c>
      <c r="D75" s="89" t="s">
        <v>404</v>
      </c>
      <c r="E75" s="98"/>
      <c r="F75" s="92"/>
      <c r="G75" s="92"/>
      <c r="H75" s="73"/>
    </row>
    <row r="76" spans="2:8" ht="3" customHeight="1" thickBot="1">
      <c r="B76" s="77"/>
      <c r="C76" s="86"/>
      <c r="D76" s="93"/>
      <c r="E76" s="93"/>
      <c r="F76" s="93"/>
      <c r="G76" s="93"/>
      <c r="H76" s="70"/>
    </row>
    <row r="77" spans="2:8" ht="15.75" thickBot="1">
      <c r="B77" s="74" t="s">
        <v>453</v>
      </c>
      <c r="C77" s="102">
        <v>0.64500000000000002</v>
      </c>
      <c r="D77" s="103">
        <v>0.48799999999999999</v>
      </c>
      <c r="E77" s="92"/>
      <c r="F77" s="89"/>
      <c r="G77" s="89"/>
      <c r="H77" s="73"/>
    </row>
    <row r="78" spans="2:8" ht="15.75" thickBot="1">
      <c r="B78" s="74" t="s">
        <v>451</v>
      </c>
      <c r="C78" s="99">
        <v>0.999</v>
      </c>
      <c r="D78" s="100">
        <v>0.95</v>
      </c>
      <c r="E78" s="92"/>
      <c r="F78" s="92"/>
      <c r="G78" s="92"/>
      <c r="H78" s="73"/>
    </row>
    <row r="79" spans="2:8" ht="15.75" thickBot="1">
      <c r="B79" s="79" t="s">
        <v>454</v>
      </c>
      <c r="C79" s="94" t="s">
        <v>455</v>
      </c>
      <c r="D79" s="95" t="s">
        <v>456</v>
      </c>
      <c r="E79" s="95"/>
      <c r="F79" s="95"/>
      <c r="G79" s="95"/>
      <c r="H79" s="80"/>
    </row>
    <row r="80" spans="2:8" ht="15.75" thickTop="1">
      <c r="B80" s="65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85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10.85546875" style="105" customWidth="1"/>
    <col min="2" max="2" width="24.85546875" style="107" customWidth="1"/>
    <col min="3" max="3" width="26" style="107" customWidth="1"/>
    <col min="4" max="14" width="10.85546875" style="105" customWidth="1"/>
  </cols>
  <sheetData>
    <row r="1" spans="1:14" s="59" customFormat="1">
      <c r="A1" s="104" t="s">
        <v>457</v>
      </c>
      <c r="B1" s="106" t="s">
        <v>462</v>
      </c>
      <c r="C1" s="106" t="s">
        <v>463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4">
      <c r="A2" s="105" t="s">
        <v>458</v>
      </c>
      <c r="B2" s="107">
        <v>-24.388999999999999</v>
      </c>
      <c r="C2" s="107">
        <v>-56.781999999999996</v>
      </c>
    </row>
    <row r="3" spans="1:14">
      <c r="A3" s="105" t="s">
        <v>459</v>
      </c>
      <c r="B3" s="107">
        <v>39.832999999999998</v>
      </c>
      <c r="C3" s="107">
        <v>-74.272000000000006</v>
      </c>
    </row>
    <row r="4" spans="1:14">
      <c r="A4" s="105" t="s">
        <v>460</v>
      </c>
      <c r="B4" s="107">
        <v>120.22199999999999</v>
      </c>
      <c r="C4" s="107">
        <v>60.837000000000003</v>
      </c>
    </row>
    <row r="5" spans="1:14">
      <c r="A5" s="105" t="s">
        <v>461</v>
      </c>
      <c r="B5" s="107">
        <v>143.5</v>
      </c>
      <c r="C5" s="107">
        <v>68.432000000000002</v>
      </c>
    </row>
    <row r="6" spans="1:14">
      <c r="B6" s="107">
        <v>63.610999999999997</v>
      </c>
      <c r="C6" s="107">
        <v>-84.721000000000004</v>
      </c>
    </row>
    <row r="7" spans="1:14">
      <c r="B7" s="107">
        <v>-37.777999999999999</v>
      </c>
      <c r="C7" s="107">
        <v>218.02699999999999</v>
      </c>
    </row>
    <row r="8" spans="1:14">
      <c r="B8" s="107">
        <v>-146.5</v>
      </c>
      <c r="C8" s="107">
        <v>202.05</v>
      </c>
    </row>
    <row r="9" spans="1:14">
      <c r="B9" s="107">
        <v>-218</v>
      </c>
      <c r="C9" s="107">
        <v>-67.287000000000006</v>
      </c>
    </row>
    <row r="10" spans="1:14">
      <c r="B10" s="107">
        <v>-109.889</v>
      </c>
      <c r="C10" s="107">
        <v>-147.62</v>
      </c>
    </row>
    <row r="11" spans="1:14">
      <c r="B11" s="107">
        <v>32.444000000000003</v>
      </c>
      <c r="C11" s="107">
        <v>31.817</v>
      </c>
    </row>
    <row r="12" spans="1:14">
      <c r="B12" s="107">
        <v>156.88900000000001</v>
      </c>
      <c r="C12" s="107">
        <v>-98.799000000000007</v>
      </c>
    </row>
    <row r="13" spans="1:14">
      <c r="B13" s="107">
        <v>157.167</v>
      </c>
      <c r="C13" s="107">
        <v>74.599999999999994</v>
      </c>
    </row>
    <row r="14" spans="1:14">
      <c r="B14" s="107">
        <v>107.22199999999999</v>
      </c>
      <c r="C14" s="107">
        <v>179.19399999999999</v>
      </c>
    </row>
    <row r="15" spans="1:14">
      <c r="B15" s="107">
        <v>82.62</v>
      </c>
      <c r="C15" s="107">
        <v>-26.47</v>
      </c>
    </row>
    <row r="16" spans="1:14">
      <c r="B16" s="107">
        <v>81.953999999999994</v>
      </c>
      <c r="C16" s="107">
        <v>-84.885999999999996</v>
      </c>
    </row>
    <row r="17" spans="2:3">
      <c r="B17" s="107">
        <v>97.564999999999998</v>
      </c>
      <c r="C17" s="107">
        <v>-148.922</v>
      </c>
    </row>
    <row r="18" spans="2:3">
      <c r="B18" s="107">
        <v>-107.79600000000001</v>
      </c>
      <c r="C18" s="107">
        <v>-81.150999999999996</v>
      </c>
    </row>
    <row r="19" spans="2:3">
      <c r="B19" s="107">
        <v>-190.935</v>
      </c>
      <c r="C19" s="107">
        <v>19.748999999999999</v>
      </c>
    </row>
    <row r="20" spans="2:3">
      <c r="B20" s="107">
        <v>-199.65700000000001</v>
      </c>
      <c r="C20" s="107">
        <v>-87.753</v>
      </c>
    </row>
    <row r="21" spans="2:3">
      <c r="B21" s="107">
        <v>-116.926</v>
      </c>
      <c r="C21" s="107">
        <v>-17.312999999999999</v>
      </c>
    </row>
    <row r="22" spans="2:3">
      <c r="B22" s="107">
        <v>59.389000000000003</v>
      </c>
      <c r="C22" s="107">
        <v>221.36199999999999</v>
      </c>
    </row>
    <row r="23" spans="2:3">
      <c r="B23" s="107">
        <v>140.30600000000001</v>
      </c>
      <c r="C23" s="107">
        <v>50.99</v>
      </c>
    </row>
    <row r="24" spans="2:3">
      <c r="B24" s="107">
        <v>155.32400000000001</v>
      </c>
      <c r="C24" s="107">
        <v>10.446999999999999</v>
      </c>
    </row>
    <row r="25" spans="2:3">
      <c r="B25" s="107">
        <v>58.601999999999997</v>
      </c>
      <c r="C25" s="107">
        <v>99.188000000000002</v>
      </c>
    </row>
    <row r="26" spans="2:3">
      <c r="B26" s="107">
        <v>-61.167000000000002</v>
      </c>
      <c r="C26" s="107">
        <v>92.596999999999994</v>
      </c>
    </row>
    <row r="27" spans="2:3">
      <c r="B27" s="107">
        <v>-120.694</v>
      </c>
      <c r="C27" s="107">
        <v>-140.08500000000001</v>
      </c>
    </row>
    <row r="28" spans="2:3">
      <c r="B28" s="107">
        <v>-120.84699999999999</v>
      </c>
      <c r="C28" s="107">
        <v>-92.48</v>
      </c>
    </row>
    <row r="29" spans="2:3">
      <c r="B29" s="107">
        <v>-61.639000000000003</v>
      </c>
      <c r="C29" s="107">
        <v>-49.137999999999998</v>
      </c>
    </row>
    <row r="30" spans="2:3">
      <c r="B30" s="107">
        <v>0.79600000000000004</v>
      </c>
    </row>
    <row r="31" spans="2:3">
      <c r="B31" s="107">
        <v>97.801000000000002</v>
      </c>
    </row>
    <row r="32" spans="2:3">
      <c r="B32" s="107">
        <v>124.176</v>
      </c>
    </row>
    <row r="33" spans="2:2">
      <c r="B33" s="107">
        <v>93.241</v>
      </c>
    </row>
    <row r="34" spans="2:2">
      <c r="B34" s="107">
        <v>71.727000000000004</v>
      </c>
    </row>
    <row r="35" spans="2:2">
      <c r="B35" s="107">
        <v>39.75</v>
      </c>
    </row>
    <row r="36" spans="2:2">
      <c r="B36" s="107">
        <v>-33.851999999999997</v>
      </c>
    </row>
    <row r="37" spans="2:2">
      <c r="B37" s="107">
        <v>-106.167</v>
      </c>
    </row>
    <row r="38" spans="2:2">
      <c r="B38" s="107">
        <v>-81.957999999999998</v>
      </c>
    </row>
    <row r="39" spans="2:2">
      <c r="B39" s="107">
        <v>1.583</v>
      </c>
    </row>
    <row r="40" spans="2:2">
      <c r="B40" s="107">
        <v>40.792000000000002</v>
      </c>
    </row>
    <row r="41" spans="2:2">
      <c r="B41" s="107">
        <v>-32.472000000000001</v>
      </c>
    </row>
    <row r="42" spans="2:2">
      <c r="B42" s="107">
        <v>-55.006</v>
      </c>
    </row>
    <row r="43" spans="2:2">
      <c r="B43" s="107">
        <v>-67.417000000000002</v>
      </c>
    </row>
    <row r="44" spans="2:2">
      <c r="B44" s="107">
        <v>-44.805999999999997</v>
      </c>
    </row>
    <row r="45" spans="2:2">
      <c r="B45" s="107">
        <v>9.6050000000000004</v>
      </c>
    </row>
    <row r="46" spans="2:2">
      <c r="B46" s="107">
        <v>38.877000000000002</v>
      </c>
    </row>
    <row r="47" spans="2:2">
      <c r="B47" s="107">
        <v>57.850999999999999</v>
      </c>
    </row>
    <row r="48" spans="2:2">
      <c r="B48" s="107">
        <v>64.319999999999993</v>
      </c>
    </row>
    <row r="49" spans="2:2">
      <c r="B49" s="107">
        <v>73.462000000000003</v>
      </c>
    </row>
    <row r="50" spans="2:2">
      <c r="B50" s="107">
        <v>-33.451999999999998</v>
      </c>
    </row>
    <row r="51" spans="2:2">
      <c r="B51" s="107">
        <v>-51.095999999999997</v>
      </c>
    </row>
    <row r="52" spans="2:2">
      <c r="B52" s="107">
        <v>-120.929</v>
      </c>
    </row>
    <row r="53" spans="2:2">
      <c r="B53" s="107">
        <v>-161.61799999999999</v>
      </c>
    </row>
    <row r="54" spans="2:2">
      <c r="B54" s="107">
        <v>-10.536</v>
      </c>
    </row>
    <row r="55" spans="2:2">
      <c r="B55" s="107">
        <v>-16.059999999999999</v>
      </c>
    </row>
    <row r="56" spans="2:2">
      <c r="B56" s="107">
        <v>136.39599999999999</v>
      </c>
    </row>
    <row r="57" spans="2:2">
      <c r="B57" s="107">
        <v>171.02199999999999</v>
      </c>
    </row>
    <row r="58" spans="2:2">
      <c r="B58" s="107">
        <v>143.66999999999999</v>
      </c>
    </row>
    <row r="59" spans="2:2">
      <c r="B59" s="107">
        <v>43.283999999999999</v>
      </c>
    </row>
    <row r="60" spans="2:2">
      <c r="B60" s="107">
        <v>-51.383000000000003</v>
      </c>
    </row>
    <row r="61" spans="2:2">
      <c r="B61" s="107">
        <v>-103.03700000000001</v>
      </c>
    </row>
    <row r="62" spans="2:2">
      <c r="B62" s="107">
        <v>-30.832999999999998</v>
      </c>
    </row>
    <row r="63" spans="2:2">
      <c r="B63" s="107">
        <v>-46.098999999999997</v>
      </c>
    </row>
    <row r="64" spans="2:2">
      <c r="B64" s="107">
        <v>-78.488</v>
      </c>
    </row>
    <row r="65" spans="2:2">
      <c r="B65" s="107">
        <v>-16.431999999999999</v>
      </c>
    </row>
    <row r="66" spans="2:2">
      <c r="B66" s="107">
        <v>0.105</v>
      </c>
    </row>
    <row r="67" spans="2:2">
      <c r="B67" s="107">
        <v>132.10900000000001</v>
      </c>
    </row>
    <row r="68" spans="2:2">
      <c r="B68" s="107">
        <v>174.565</v>
      </c>
    </row>
    <row r="69" spans="2:2">
      <c r="B69" s="107">
        <v>103.136</v>
      </c>
    </row>
    <row r="70" spans="2:2">
      <c r="B70" s="107">
        <v>-25.492999999999999</v>
      </c>
    </row>
    <row r="71" spans="2:2">
      <c r="B71" s="107">
        <v>-94.804000000000002</v>
      </c>
    </row>
    <row r="72" spans="2:2">
      <c r="B72" s="107">
        <v>-116.938</v>
      </c>
    </row>
    <row r="73" spans="2:2">
      <c r="B73" s="107">
        <v>-61.353999999999999</v>
      </c>
    </row>
    <row r="74" spans="2:2">
      <c r="B74" s="107">
        <v>-37.484000000000002</v>
      </c>
    </row>
    <row r="75" spans="2:2">
      <c r="B75" s="107">
        <v>7.9109999999999996</v>
      </c>
    </row>
    <row r="76" spans="2:2">
      <c r="B76" s="107">
        <v>47.481000000000002</v>
      </c>
    </row>
    <row r="77" spans="2:2">
      <c r="B77" s="107">
        <v>32.872999999999998</v>
      </c>
    </row>
    <row r="78" spans="2:2">
      <c r="B78" s="107">
        <v>-8.7479999999999993</v>
      </c>
    </row>
    <row r="79" spans="2:2">
      <c r="B79" s="107">
        <v>-56.212000000000003</v>
      </c>
    </row>
    <row r="80" spans="2:2">
      <c r="B80" s="107">
        <v>-123.208</v>
      </c>
    </row>
    <row r="81" spans="2:2">
      <c r="B81" s="107">
        <v>-95.816000000000003</v>
      </c>
    </row>
    <row r="82" spans="2:2">
      <c r="B82" s="107">
        <v>47.42</v>
      </c>
    </row>
    <row r="83" spans="2:2">
      <c r="B83" s="107">
        <v>92.376999999999995</v>
      </c>
    </row>
    <row r="84" spans="2:2">
      <c r="B84" s="107">
        <v>212.59299999999999</v>
      </c>
    </row>
    <row r="85" spans="2:2">
      <c r="B85" s="107">
        <v>138.828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5"/>
  <sheetViews>
    <sheetView workbookViewId="0"/>
  </sheetViews>
  <sheetFormatPr defaultRowHeight="15"/>
  <cols>
    <col min="1" max="1" width="5.140625" style="108" customWidth="1"/>
    <col min="2" max="2" width="104.85546875" style="108" customWidth="1"/>
    <col min="3" max="3" width="9.140625" style="108"/>
  </cols>
  <sheetData>
    <row r="1" spans="2:2" ht="30">
      <c r="B1" s="109" t="s">
        <v>464</v>
      </c>
    </row>
    <row r="45" spans="2:2" ht="30">
      <c r="B45" s="109" t="s">
        <v>465</v>
      </c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Data</vt:lpstr>
      <vt:lpstr>Documentation</vt:lpstr>
      <vt:lpstr>Charts</vt:lpstr>
      <vt:lpstr>Binomial_Test</vt:lpstr>
      <vt:lpstr>Statistics</vt:lpstr>
      <vt:lpstr>Input_Data</vt:lpstr>
      <vt:lpstr>Periodograms</vt:lpstr>
      <vt:lpstr>Bin_Avr</vt:lpstr>
      <vt:lpstr>Composite</vt:lpstr>
      <vt:lpstr>Year</vt:lpstr>
      <vt:lpstr>Year2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 Puetz</cp:lastModifiedBy>
  <dcterms:created xsi:type="dcterms:W3CDTF">2009-01-10T22:33:31Z</dcterms:created>
  <dcterms:modified xsi:type="dcterms:W3CDTF">2010-10-04T06:30:10Z</dcterms:modified>
</cp:coreProperties>
</file>